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filterPrivacy="1"/>
  <xr:revisionPtr revIDLastSave="0" documentId="8_{74F62850-80A6-4866-8AB5-DA445AEF406C}" xr6:coauthVersionLast="47" xr6:coauthVersionMax="47" xr10:uidLastSave="{00000000-0000-0000-0000-000000000000}"/>
  <bookViews>
    <workbookView xWindow="-120" yWindow="-120" windowWidth="21450" windowHeight="11070" tabRatio="830" xr2:uid="{00000000-000D-0000-FFFF-FFFF00000000}"/>
  </bookViews>
  <sheets>
    <sheet name="Disclaimer" sheetId="12" r:id="rId1"/>
    <sheet name="Reference Doses" sheetId="10" r:id="rId2"/>
    <sheet name="Action Levels - Final Product" sheetId="9" r:id="rId3"/>
    <sheet name="Action Levels - Ingredient" sheetId="8" r:id="rId4"/>
    <sheet name="Exposure - Ingredient" sheetId="7" r:id="rId5"/>
    <sheet name="Exposure - Process" sheetId="3" r:id="rId6"/>
    <sheet name="Exposure- Particulate (mass)" sheetId="4" r:id="rId7"/>
    <sheet name="Exposure- Particulate (mass in)" sheetId="13" r:id="rId8"/>
    <sheet name="Exposure- Particulate (density)" sheetId="11" r:id="rId9"/>
    <sheet name="Calculate Simple PubHealth QRA" sheetId="5" r:id="rId10"/>
  </sheets>
  <definedNames>
    <definedName name="allergen">'Reference Doses'!$C$5:$C$18</definedName>
    <definedName name="RfD">'Reference Doses'!$C$5:$D$18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5" i="13" l="1"/>
  <c r="D7" i="13" s="1"/>
  <c r="D27" i="13"/>
  <c r="C27" i="13"/>
  <c r="D26" i="13"/>
  <c r="C26" i="13"/>
  <c r="D25" i="13"/>
  <c r="C25" i="13"/>
  <c r="D24" i="13"/>
  <c r="C24" i="13"/>
  <c r="D23" i="13"/>
  <c r="C23" i="13"/>
  <c r="D22" i="13"/>
  <c r="C22" i="13"/>
  <c r="D21" i="13"/>
  <c r="C21" i="13"/>
  <c r="D20" i="13"/>
  <c r="C20" i="13"/>
  <c r="D19" i="13"/>
  <c r="C19" i="13"/>
  <c r="D18" i="13"/>
  <c r="C18" i="13"/>
  <c r="D17" i="13"/>
  <c r="C17" i="13"/>
  <c r="D16" i="13"/>
  <c r="C16" i="13"/>
  <c r="D15" i="13"/>
  <c r="C15" i="13"/>
  <c r="D14" i="13"/>
  <c r="C14" i="13"/>
  <c r="D4" i="4"/>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5" i="11"/>
  <c r="D7" i="11" s="1"/>
  <c r="C10" i="9"/>
  <c r="D15" i="4"/>
  <c r="D26" i="4"/>
  <c r="D23" i="4"/>
  <c r="D21" i="4"/>
  <c r="D14" i="4"/>
  <c r="D4" i="3"/>
  <c r="D7" i="3" s="1"/>
  <c r="C14" i="4"/>
  <c r="C15" i="4"/>
  <c r="C16" i="4"/>
  <c r="C17" i="4"/>
  <c r="C18" i="4"/>
  <c r="C19" i="4"/>
  <c r="C20" i="4"/>
  <c r="C21" i="4"/>
  <c r="C22" i="4"/>
  <c r="C23" i="4"/>
  <c r="C24" i="4"/>
  <c r="C25" i="4"/>
  <c r="C26" i="4"/>
  <c r="C13" i="4"/>
  <c r="D13" i="4"/>
  <c r="C16" i="3"/>
  <c r="C17" i="3"/>
  <c r="C18" i="3"/>
  <c r="C19" i="3"/>
  <c r="C20" i="3"/>
  <c r="C21" i="3"/>
  <c r="C22" i="3"/>
  <c r="C23" i="3"/>
  <c r="C24" i="3"/>
  <c r="C25" i="3"/>
  <c r="C26" i="3"/>
  <c r="C27" i="3"/>
  <c r="C28" i="3"/>
  <c r="C15" i="3"/>
  <c r="D15" i="3"/>
  <c r="C13" i="7"/>
  <c r="C14" i="7"/>
  <c r="C15" i="7"/>
  <c r="C16" i="7"/>
  <c r="C17" i="7"/>
  <c r="C18" i="7"/>
  <c r="C19" i="7"/>
  <c r="C20" i="7"/>
  <c r="C21" i="7"/>
  <c r="C22" i="7"/>
  <c r="C23" i="7"/>
  <c r="C24" i="7"/>
  <c r="C25" i="7"/>
  <c r="C12" i="7"/>
  <c r="C10" i="8"/>
  <c r="C11" i="8"/>
  <c r="C12" i="8"/>
  <c r="C13" i="8"/>
  <c r="C14" i="8"/>
  <c r="C15" i="8"/>
  <c r="C16" i="8"/>
  <c r="C17" i="8"/>
  <c r="C18" i="8"/>
  <c r="C19" i="8"/>
  <c r="C20" i="8"/>
  <c r="C21" i="8"/>
  <c r="C22" i="8"/>
  <c r="C9" i="8"/>
  <c r="C9" i="9"/>
  <c r="C11" i="9"/>
  <c r="C12" i="9"/>
  <c r="C13" i="9"/>
  <c r="C14" i="9"/>
  <c r="C15" i="9"/>
  <c r="C16" i="9"/>
  <c r="C17" i="9"/>
  <c r="C18" i="9"/>
  <c r="C19" i="9"/>
  <c r="C20" i="9"/>
  <c r="C21" i="9"/>
  <c r="C8" i="9"/>
  <c r="D8" i="9"/>
  <c r="E8" i="9" s="1"/>
  <c r="D12" i="7" l="1"/>
  <c r="D16" i="3"/>
  <c r="D17" i="3"/>
  <c r="D18" i="3"/>
  <c r="D19" i="3"/>
  <c r="D20" i="3"/>
  <c r="D21" i="3"/>
  <c r="D22" i="3"/>
  <c r="D23" i="3"/>
  <c r="D24" i="3"/>
  <c r="D25" i="3"/>
  <c r="D26" i="3"/>
  <c r="D27" i="3"/>
  <c r="D28" i="3"/>
  <c r="D9" i="9"/>
  <c r="E9" i="9" s="1"/>
  <c r="D10" i="9"/>
  <c r="E10" i="9" s="1"/>
  <c r="D11" i="9"/>
  <c r="E11" i="9" s="1"/>
  <c r="D12" i="9"/>
  <c r="E12" i="9" s="1"/>
  <c r="D13" i="9"/>
  <c r="E13" i="9" s="1"/>
  <c r="D14" i="9"/>
  <c r="E14" i="9" s="1"/>
  <c r="D15" i="9"/>
  <c r="E15" i="9" s="1"/>
  <c r="D16" i="9"/>
  <c r="E16" i="9" s="1"/>
  <c r="D17" i="9"/>
  <c r="E17" i="9" s="1"/>
  <c r="D18" i="9"/>
  <c r="E18" i="9" s="1"/>
  <c r="D19" i="9"/>
  <c r="E19" i="9" s="1"/>
  <c r="D20" i="9"/>
  <c r="E20" i="9" s="1"/>
  <c r="D21" i="9"/>
  <c r="E21" i="9" s="1"/>
  <c r="D9" i="8"/>
  <c r="E9" i="8" s="1"/>
  <c r="D16" i="4"/>
  <c r="D17" i="4"/>
  <c r="D18" i="4"/>
  <c r="D19" i="4"/>
  <c r="D20" i="4"/>
  <c r="D22" i="4"/>
  <c r="D24" i="4"/>
  <c r="D25" i="4"/>
  <c r="D13" i="7"/>
  <c r="D14" i="7"/>
  <c r="D15" i="7"/>
  <c r="D16" i="7"/>
  <c r="D17" i="7"/>
  <c r="D18" i="7"/>
  <c r="D19" i="7"/>
  <c r="D20" i="7"/>
  <c r="D21" i="7"/>
  <c r="D22" i="7"/>
  <c r="D23" i="7"/>
  <c r="D24" i="7"/>
  <c r="D25" i="7"/>
  <c r="D10" i="8"/>
  <c r="E10" i="8" s="1"/>
  <c r="D11" i="8"/>
  <c r="E11" i="8" s="1"/>
  <c r="D12" i="8"/>
  <c r="E12" i="8" s="1"/>
  <c r="D13" i="8"/>
  <c r="E13" i="8" s="1"/>
  <c r="D14" i="8"/>
  <c r="E14" i="8" s="1"/>
  <c r="D15" i="8"/>
  <c r="E15" i="8" s="1"/>
  <c r="D16" i="8"/>
  <c r="E16" i="8" s="1"/>
  <c r="D17" i="8"/>
  <c r="E17" i="8" s="1"/>
  <c r="D18" i="8"/>
  <c r="E18" i="8" s="1"/>
  <c r="D19" i="8"/>
  <c r="E19" i="8" s="1"/>
  <c r="D20" i="8"/>
  <c r="E20" i="8" s="1"/>
  <c r="D21" i="8"/>
  <c r="E21" i="8" s="1"/>
  <c r="D22" i="8"/>
  <c r="E22" i="8" s="1"/>
  <c r="D13" i="5"/>
  <c r="D7" i="5"/>
  <c r="D6" i="4"/>
  <c r="D9" i="3"/>
  <c r="D11" i="3" s="1"/>
  <c r="D7" i="7"/>
  <c r="D9" i="7" s="1"/>
</calcChain>
</file>

<file path=xl/sharedStrings.xml><?xml version="1.0" encoding="utf-8"?>
<sst xmlns="http://schemas.openxmlformats.org/spreadsheetml/2006/main" count="187" uniqueCount="78">
  <si>
    <t>This worksheet enables the selection of reference dose (RfD) for each allergen.</t>
  </si>
  <si>
    <t xml:space="preserve">Reference doses (RfD) mg protein </t>
  </si>
  <si>
    <t>Fill in from risk management system of choice*</t>
  </si>
  <si>
    <t xml:space="preserve">FAO/ WHO </t>
  </si>
  <si>
    <t>VITAL 3.0 at ED01</t>
  </si>
  <si>
    <t>VITAL 3.0 at ED05</t>
  </si>
  <si>
    <t>Other (user entry)</t>
  </si>
  <si>
    <t>input</t>
  </si>
  <si>
    <t>egg</t>
  </si>
  <si>
    <t>hazelnut</t>
  </si>
  <si>
    <t>lupin</t>
  </si>
  <si>
    <t>milk</t>
  </si>
  <si>
    <t>mustard</t>
  </si>
  <si>
    <t>peanut</t>
  </si>
  <si>
    <t>sesame</t>
  </si>
  <si>
    <t>shrimp</t>
  </si>
  <si>
    <t>soy</t>
  </si>
  <si>
    <t>wheat (allergy not celiac disease)</t>
  </si>
  <si>
    <t>cashew &amp; pistachio</t>
  </si>
  <si>
    <t>celery</t>
  </si>
  <si>
    <t>fish</t>
  </si>
  <si>
    <t xml:space="preserve">walnut &amp; pecan </t>
  </si>
  <si>
    <t>* Note: the Reference Doses shown are published examples, the user may want to select other appropriate reference doses.</t>
  </si>
  <si>
    <t xml:space="preserve">User Notes: </t>
  </si>
  <si>
    <t>This Calculator is prepared by ILSI Europe Food Allergy Expert Group on Allergen Quantitative Risk Assessment (QRA) as part of "Practical Guidance on the Application of Food Allergen Quantitative Risk Assessment". For more information and guidance:</t>
  </si>
  <si>
    <t>This worksheet enables the calculation of an action level for a cross-contact allergen present in a finished food.</t>
  </si>
  <si>
    <t>concentration in food of an allergen that delivers the reference dose and no more.</t>
  </si>
  <si>
    <t>amount of product eaten by consumer (g)</t>
  </si>
  <si>
    <t>Output</t>
  </si>
  <si>
    <t>Autofilled from Reference Doses Worksheet/Tab</t>
  </si>
  <si>
    <t>*Action Levels in finished product (mg total protein from allergenic source / kg of product)</t>
  </si>
  <si>
    <t>User Notes :</t>
  </si>
  <si>
    <t>This worksheet enables the calculation of an action level for a cross-contact allergen that is present within an ingredient used in a finshed food.</t>
  </si>
  <si>
    <t>amount of ingredient in the finished product formulation (%)</t>
  </si>
  <si>
    <t>*Action Levels in ingredient (mg total protein from allergenic source / kg of ingredient)</t>
  </si>
  <si>
    <t>This worksheet enables the calculation of exposure to a cross -contact allergen from a finished food due to its presence within an ingredient, and comparison to a reference dose.</t>
  </si>
  <si>
    <t>concentration of cross-contaminating allergenic protein within the ingredient (mg/kg)</t>
  </si>
  <si>
    <t>output</t>
  </si>
  <si>
    <t>concentration of cross-contaminating allergen in finished product (mg/kg)</t>
  </si>
  <si>
    <t>amount of allergenic protein consumed (mg)</t>
  </si>
  <si>
    <t>Reference dose (mg protein)- select allergen from drop-down list</t>
  </si>
  <si>
    <t>hazard quotient (greater than 1 indicates risk)</t>
  </si>
  <si>
    <t>User Notes:</t>
  </si>
  <si>
    <t>This worksheet enables the calculation of exposure to an allergen from cross-contact within production equipment, and comparison to a reference dose.</t>
  </si>
  <si>
    <t>Change-over from product 1 to 
product 2</t>
  </si>
  <si>
    <t>mass of residue of the first product which is in cross-contact the second product (g)</t>
  </si>
  <si>
    <t>mass of the second product, which is exposed to the first product (kg)</t>
  </si>
  <si>
    <t xml:space="preserve"> cross-contact concentration (mg/kg)</t>
  </si>
  <si>
    <t>proportion of allergenic ingredient in formula of first product (%)</t>
  </si>
  <si>
    <t>proportion of protein in the allergenic ingredient (%) - refer to Protein Table</t>
  </si>
  <si>
    <t>concentration of cross-contacting allergenic protein (mg/kg)</t>
  </si>
  <si>
    <t>amount of second product that is eaten by consumer (g)</t>
  </si>
  <si>
    <t>This worksheet enables the calculation of allergen exposure from a particle (based on density), and comparison to a reference dose.</t>
  </si>
  <si>
    <t>density of particle (mg/mm3 or g/cm3 or kg/m3)*</t>
  </si>
  <si>
    <t>volume of particle (mm3)</t>
  </si>
  <si>
    <t>proportion of allergenic protein in particle (%)</t>
  </si>
  <si>
    <t>amount of allergenic protein per particle (mg)</t>
  </si>
  <si>
    <t>hazard quotient per particle (greater than 1 indicates risk)</t>
  </si>
  <si>
    <t>*if not known assume density of water (1 mg/mm3)</t>
  </si>
  <si>
    <t xml:space="preserve">User Notes:  </t>
  </si>
  <si>
    <t>This worksheet enables the estimation of number of allergic reactions that might be experienced at market, based on exposure to an allergen from a product, the number of products at market and prevalence of allergy to that allergen within the market.</t>
  </si>
  <si>
    <t>step 1 determine the amount of allergenic protein consumed: this can be calculated in the below, or taken from the previous worksheets.</t>
  </si>
  <si>
    <t>step 2: For the amount of allergenic protein consumed, identify the corresponding ED value (from dose-distribution data), and calculate the predicted number of reactions at market using the number of portions at market and prevalence of allergy.</t>
  </si>
  <si>
    <t>number of portions at market</t>
  </si>
  <si>
    <t>prevalence of allergy within the consumer population (%)</t>
  </si>
  <si>
    <t>ED value related to amount of allergenic protein consumed as per line 7 above (see the dose distribution data for the relevant allergen)</t>
  </si>
  <si>
    <t>estimated number of reactions amongst the consumer group</t>
  </si>
  <si>
    <t>Note, this is a simple calculator whose output should not be over-interpreted. It include assumptions such as the allergic consumer is equally likely to consume the product as non-allergic.</t>
  </si>
  <si>
    <t>mass of particle (mg)</t>
  </si>
  <si>
    <t>v.4.4</t>
  </si>
  <si>
    <t>proportion of allergenic protein in ingredient (%)</t>
  </si>
  <si>
    <t>ingredient usage level in particle recipe (%)</t>
  </si>
  <si>
    <t>This worksheet enables the calculation of allergen exposure from a particle (based on mass and ingredient use/recipe composition), and comparison to a reference dose.</t>
  </si>
  <si>
    <t>This worksheet enables the calculation of allergen exposure from a particle (based on mass), and comparison to a reference dose.</t>
  </si>
  <si>
    <t>hyperlink here</t>
  </si>
  <si>
    <t>ILSI Website</t>
  </si>
  <si>
    <r>
      <t xml:space="preserve">© 2022 ILSI Europe
The statements, opinions, and advertisements in this publication, form or calculation workbook are solely those of the individual authors, contributors, editors, or advertisers, as indicated. Those statements, opinions, and advertisements do not reflect any endorsement by ILSI Europe. Unless otherwise specified, ILSI Europe disclaims all responsibility or liability for such material.
This Calculator is prepared by ILSI Europe Food Allergy Expert Group on Allergen Quantitative Risk Assessment (QRA) as part of "Practical Guidance on the Application of Food Allergen Quantitative Risk Assessment". For more information and guidance see: </t>
    </r>
    <r>
      <rPr>
        <b/>
        <sz val="11"/>
        <color rgb="FFFF0000"/>
        <rFont val="Calibri"/>
        <family val="2"/>
        <scheme val="minor"/>
      </rPr>
      <t xml:space="preserve">https://ilsi.eu/publication/practical-guidance-on-the-application-of-food-allergen-quantitative-risk-assessment-qra/ </t>
    </r>
    <r>
      <rPr>
        <b/>
        <sz val="11"/>
        <color theme="1"/>
        <rFont val="Calibri"/>
        <family val="2"/>
        <scheme val="minor"/>
      </rPr>
      <t xml:space="preserve"> 
This publication is licensed under the Creative Common Attribution 4.0 International (CC BY 4.0). This license allows reusers to distribute, remix, adapt, and build upon the material in any medium or format, so long as attribution is given to the creator. The license allows for commercial use.
“A Global Partnership for a Safer, Healthier World ®”, the International Life Sciences Institute (ILSI) logo image of concentric circles, the word mark “International Life Sciences Institute”, as well as the acronym “ILSI” are trademarks of the International Life Sciences Institute and licensed for use by ILSI Europe. The use of trade names and commercial sources in this document is for purposes of identification only and does not imply endorsement by ILSI Europe.
For more information about ILSI Europe, please contact
ILSI Europe a.i.s.b.l.
Avenue E. Mounier 83, Box 6
B-1200 Brussels
Belgium
Phone: (+32) 2 771 00 14
E-mail: publications@ilsieurope.be 
www.ilsi.eu 
</t>
    </r>
  </si>
  <si>
    <t>hyperlink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</si>
</sst>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11"/>
      <color theme="0"/>
      <name val="Calibri"/>
      <family val="2"/>
      <scheme val="minor"/>
    </font>
    <font>
      <sz val="11"/>
      <color theme="1"/>
      <name val="Calibri"/>
      <family val="2"/>
      <scheme val="minor"/>
    </font>
    <font>
      <b/>
      <sz val="11"/>
      <color rgb="FFFF0000"/>
      <name val="Calibri"/>
      <family val="2"/>
      <scheme val="minor"/>
    </font>
    <font>
      <b/>
      <sz val="16"/>
      <color theme="1"/>
      <name val="Calibri"/>
      <family val="2"/>
      <scheme val="minor"/>
    </font>
    <font>
      <u/>
      <sz val="11"/>
      <color theme="10"/>
      <name val="Calibri"/>
      <family val="2"/>
      <scheme val="minor"/>
    </font>
  </fonts>
  <fills count="8">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A9D08E"/>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3" fillId="0" borderId="0" applyFont="0" applyFill="0" applyBorder="0" applyAlignment="0" applyProtection="0"/>
    <xf numFmtId="0" fontId="6" fillId="0" borderId="0" applyNumberFormat="0" applyFill="0" applyBorder="0" applyAlignment="0" applyProtection="0"/>
  </cellStyleXfs>
  <cellXfs count="49">
    <xf numFmtId="0" fontId="0" fillId="0" borderId="0" xfId="0"/>
    <xf numFmtId="0" fontId="2" fillId="3" borderId="0" xfId="0" applyFont="1" applyFill="1"/>
    <xf numFmtId="0" fontId="0" fillId="4" borderId="0" xfId="0" applyFill="1"/>
    <xf numFmtId="0" fontId="0" fillId="4" borderId="1" xfId="0" applyFill="1" applyBorder="1"/>
    <xf numFmtId="0" fontId="5" fillId="0" borderId="0" xfId="0" applyFont="1" applyAlignment="1">
      <alignment wrapText="1"/>
    </xf>
    <xf numFmtId="0" fontId="0" fillId="2" borderId="1" xfId="0" applyFill="1" applyBorder="1"/>
    <xf numFmtId="0" fontId="0" fillId="5" borderId="1" xfId="0" applyFill="1" applyBorder="1"/>
    <xf numFmtId="0" fontId="0" fillId="6" borderId="1" xfId="0" applyFill="1" applyBorder="1" applyAlignment="1">
      <alignment wrapText="1"/>
    </xf>
    <xf numFmtId="0" fontId="0" fillId="6" borderId="1" xfId="0" applyFill="1" applyBorder="1"/>
    <xf numFmtId="0" fontId="0" fillId="2" borderId="2" xfId="0" applyFill="1" applyBorder="1"/>
    <xf numFmtId="0" fontId="0" fillId="0" borderId="0" xfId="0" applyAlignment="1">
      <alignment wrapText="1"/>
    </xf>
    <xf numFmtId="0" fontId="0" fillId="2" borderId="1" xfId="0" applyFill="1" applyBorder="1" applyAlignment="1">
      <alignment wrapText="1"/>
    </xf>
    <xf numFmtId="0" fontId="2" fillId="3" borderId="1" xfId="0" applyFont="1" applyFill="1" applyBorder="1"/>
    <xf numFmtId="0" fontId="1" fillId="0" borderId="0" xfId="0" applyFont="1" applyAlignment="1">
      <alignment wrapText="1"/>
    </xf>
    <xf numFmtId="0" fontId="0" fillId="0" borderId="1" xfId="0" applyBorder="1" applyAlignment="1">
      <alignment wrapText="1"/>
    </xf>
    <xf numFmtId="0" fontId="6" fillId="0" borderId="1" xfId="2" applyBorder="1"/>
    <xf numFmtId="0" fontId="0" fillId="0" borderId="0" xfId="0" applyAlignment="1">
      <alignment horizontal="left"/>
    </xf>
    <xf numFmtId="0" fontId="0" fillId="2" borderId="1" xfId="0" applyFill="1" applyBorder="1" applyProtection="1">
      <protection locked="0"/>
    </xf>
    <xf numFmtId="0" fontId="4" fillId="4" borderId="0" xfId="0" applyFont="1" applyFill="1" applyAlignment="1">
      <alignment wrapText="1"/>
    </xf>
    <xf numFmtId="0" fontId="0" fillId="2" borderId="1" xfId="1" applyNumberFormat="1" applyFont="1" applyFill="1" applyBorder="1" applyProtection="1">
      <protection locked="0"/>
    </xf>
    <xf numFmtId="0" fontId="0" fillId="6" borderId="1" xfId="0" applyFill="1" applyBorder="1" applyAlignment="1">
      <alignment horizontal="center" vertical="top"/>
    </xf>
    <xf numFmtId="0" fontId="0" fillId="6" borderId="1" xfId="0" applyFill="1" applyBorder="1" applyAlignment="1">
      <alignment horizontal="center"/>
    </xf>
    <xf numFmtId="0" fontId="0" fillId="2" borderId="1" xfId="0" applyFill="1" applyBorder="1" applyAlignment="1" applyProtection="1">
      <alignment horizontal="right"/>
      <protection locked="0"/>
    </xf>
    <xf numFmtId="0" fontId="5" fillId="0" borderId="0" xfId="0" applyFont="1" applyAlignment="1">
      <alignment vertical="top" wrapText="1"/>
    </xf>
    <xf numFmtId="0" fontId="0" fillId="0" borderId="0" xfId="0" applyAlignment="1">
      <alignment vertical="top" wrapText="1"/>
    </xf>
    <xf numFmtId="0" fontId="0" fillId="7" borderId="1" xfId="0" applyFill="1" applyBorder="1" applyAlignment="1">
      <alignment wrapText="1"/>
    </xf>
    <xf numFmtId="0" fontId="0" fillId="7" borderId="1" xfId="0" applyFill="1" applyBorder="1"/>
    <xf numFmtId="0" fontId="0" fillId="5" borderId="1" xfId="0" applyFill="1" applyBorder="1" applyProtection="1">
      <protection locked="0"/>
    </xf>
    <xf numFmtId="0" fontId="2" fillId="7" borderId="0" xfId="0" applyFont="1" applyFill="1" applyAlignment="1">
      <alignment horizontal="right"/>
    </xf>
    <xf numFmtId="0" fontId="0" fillId="2" borderId="3" xfId="0" applyFill="1" applyBorder="1" applyAlignment="1" applyProtection="1">
      <alignment horizontal="right"/>
      <protection locked="0"/>
    </xf>
    <xf numFmtId="0" fontId="2" fillId="7" borderId="1" xfId="0" applyFont="1" applyFill="1" applyBorder="1" applyAlignment="1">
      <alignment horizontal="right"/>
    </xf>
    <xf numFmtId="0" fontId="6" fillId="0" borderId="1" xfId="2" applyBorder="1" applyAlignment="1">
      <alignment wrapText="1"/>
    </xf>
    <xf numFmtId="0" fontId="0" fillId="0" borderId="1" xfId="0" applyBorder="1"/>
    <xf numFmtId="0" fontId="0" fillId="0" borderId="0" xfId="0" applyAlignment="1">
      <alignment horizontal="left" wrapText="1"/>
    </xf>
    <xf numFmtId="0" fontId="0" fillId="0" borderId="0" xfId="0" applyAlignment="1" applyProtection="1">
      <alignment wrapText="1"/>
      <protection locked="0"/>
    </xf>
    <xf numFmtId="0" fontId="0" fillId="2" borderId="1" xfId="0" applyFill="1" applyBorder="1" applyAlignment="1" applyProtection="1">
      <alignment wrapText="1"/>
      <protection locked="0"/>
    </xf>
    <xf numFmtId="0" fontId="0" fillId="0" borderId="12" xfId="0" applyBorder="1" applyAlignment="1">
      <alignment wrapText="1"/>
    </xf>
    <xf numFmtId="0" fontId="0" fillId="0" borderId="0" xfId="0" applyAlignment="1">
      <alignment horizontal="center"/>
    </xf>
    <xf numFmtId="0" fontId="6" fillId="0" borderId="0" xfId="2" applyAlignment="1">
      <alignment horizontal="center"/>
    </xf>
    <xf numFmtId="0" fontId="6" fillId="0" borderId="13" xfId="2" applyBorder="1" applyAlignment="1"/>
    <xf numFmtId="0" fontId="1" fillId="0" borderId="4" xfId="0" applyFont="1" applyBorder="1" applyAlignment="1">
      <alignment horizontal="left" vertical="top" wrapText="1"/>
    </xf>
    <xf numFmtId="0" fontId="1" fillId="0" borderId="5" xfId="0" applyFont="1" applyBorder="1" applyAlignment="1">
      <alignment horizontal="left" vertical="top"/>
    </xf>
    <xf numFmtId="0" fontId="1" fillId="0" borderId="6" xfId="0" applyFont="1" applyBorder="1" applyAlignment="1">
      <alignment horizontal="left" vertical="top"/>
    </xf>
    <xf numFmtId="0" fontId="1" fillId="0" borderId="7" xfId="0" applyFont="1" applyBorder="1" applyAlignment="1">
      <alignment horizontal="left" vertical="top"/>
    </xf>
    <xf numFmtId="0" fontId="1" fillId="0" borderId="0" xfId="0" applyFont="1" applyBorder="1" applyAlignment="1">
      <alignment horizontal="left" vertical="top"/>
    </xf>
    <xf numFmtId="0" fontId="1" fillId="0" borderId="8" xfId="0" applyFont="1" applyBorder="1" applyAlignment="1">
      <alignment horizontal="left" vertical="top"/>
    </xf>
    <xf numFmtId="0" fontId="1" fillId="0" borderId="9" xfId="0" applyFont="1" applyBorder="1" applyAlignment="1">
      <alignment horizontal="left" vertical="top"/>
    </xf>
    <xf numFmtId="0" fontId="1" fillId="0" borderId="10" xfId="0" applyFont="1" applyBorder="1" applyAlignment="1">
      <alignment horizontal="left" vertical="top"/>
    </xf>
    <xf numFmtId="0" fontId="1" fillId="0" borderId="11" xfId="0" applyFont="1" applyBorder="1" applyAlignment="1">
      <alignment horizontal="left" vertical="top"/>
    </xf>
  </cellXfs>
  <cellStyles count="3">
    <cellStyle name="Hyperlink" xfId="2" builtinId="8"/>
    <cellStyle name="Normal" xfId="0" builtinId="0"/>
    <cellStyle name="Percent" xfId="1" builtinId="5"/>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A9D0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26</xdr:row>
      <xdr:rowOff>0</xdr:rowOff>
    </xdr:from>
    <xdr:to>
      <xdr:col>5</xdr:col>
      <xdr:colOff>19050</xdr:colOff>
      <xdr:row>35</xdr:row>
      <xdr:rowOff>57896</xdr:rowOff>
    </xdr:to>
    <xdr:pic>
      <xdr:nvPicPr>
        <xdr:cNvPr id="2" name="Picture 1">
          <a:extLst>
            <a:ext uri="{FF2B5EF4-FFF2-40B4-BE49-F238E27FC236}">
              <a16:creationId xmlns:a16="http://schemas.microsoft.com/office/drawing/2014/main" id="{AC59C047-D38B-4C64-9D66-15B6FC812DE7}"/>
            </a:ext>
          </a:extLst>
        </xdr:cNvPr>
        <xdr:cNvPicPr>
          <a:picLocks noChangeAspect="1"/>
        </xdr:cNvPicPr>
      </xdr:nvPicPr>
      <xdr:blipFill>
        <a:blip xmlns:r="http://schemas.openxmlformats.org/officeDocument/2006/relationships" r:embed="rId1"/>
        <a:stretch>
          <a:fillRect/>
        </a:stretch>
      </xdr:blipFill>
      <xdr:spPr>
        <a:xfrm>
          <a:off x="1619250" y="6667500"/>
          <a:ext cx="7743825" cy="1772396"/>
        </a:xfrm>
        <a:prstGeom prst="rect">
          <a:avLst/>
        </a:prstGeom>
        <a:ln>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27</xdr:row>
      <xdr:rowOff>0</xdr:rowOff>
    </xdr:from>
    <xdr:to>
      <xdr:col>5</xdr:col>
      <xdr:colOff>19050</xdr:colOff>
      <xdr:row>36</xdr:row>
      <xdr:rowOff>57896</xdr:rowOff>
    </xdr:to>
    <xdr:pic>
      <xdr:nvPicPr>
        <xdr:cNvPr id="2" name="Picture 1">
          <a:extLst>
            <a:ext uri="{FF2B5EF4-FFF2-40B4-BE49-F238E27FC236}">
              <a16:creationId xmlns:a16="http://schemas.microsoft.com/office/drawing/2014/main" id="{77371B1C-10BC-4E0E-8653-790C8D2A873B}"/>
            </a:ext>
          </a:extLst>
        </xdr:cNvPr>
        <xdr:cNvPicPr>
          <a:picLocks noChangeAspect="1"/>
        </xdr:cNvPicPr>
      </xdr:nvPicPr>
      <xdr:blipFill>
        <a:blip xmlns:r="http://schemas.openxmlformats.org/officeDocument/2006/relationships" r:embed="rId1"/>
        <a:stretch>
          <a:fillRect/>
        </a:stretch>
      </xdr:blipFill>
      <xdr:spPr>
        <a:xfrm>
          <a:off x="1619250" y="7620000"/>
          <a:ext cx="7743825" cy="1772396"/>
        </a:xfrm>
        <a:prstGeom prst="rect">
          <a:avLst/>
        </a:prstGeom>
        <a:ln>
          <a:solidFill>
            <a:schemeClr val="tx1"/>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30</xdr:row>
      <xdr:rowOff>41173</xdr:rowOff>
    </xdr:from>
    <xdr:to>
      <xdr:col>6</xdr:col>
      <xdr:colOff>104775</xdr:colOff>
      <xdr:row>39</xdr:row>
      <xdr:rowOff>16722</xdr:rowOff>
    </xdr:to>
    <xdr:pic>
      <xdr:nvPicPr>
        <xdr:cNvPr id="2" name="Picture 1">
          <a:extLst>
            <a:ext uri="{FF2B5EF4-FFF2-40B4-BE49-F238E27FC236}">
              <a16:creationId xmlns:a16="http://schemas.microsoft.com/office/drawing/2014/main" id="{E1051B3F-11EC-4173-9E49-74E4D45478D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619250" y="8127898"/>
          <a:ext cx="7743825" cy="1690049"/>
        </a:xfrm>
        <a:prstGeom prst="rect">
          <a:avLst/>
        </a:prstGeom>
        <a:ln>
          <a:solidFill>
            <a:schemeClr val="tx1"/>
          </a:solid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31</xdr:row>
      <xdr:rowOff>0</xdr:rowOff>
    </xdr:from>
    <xdr:to>
      <xdr:col>4</xdr:col>
      <xdr:colOff>512852</xdr:colOff>
      <xdr:row>42</xdr:row>
      <xdr:rowOff>19050</xdr:rowOff>
    </xdr:to>
    <xdr:pic>
      <xdr:nvPicPr>
        <xdr:cNvPr id="3" name="Picture 2">
          <a:extLst>
            <a:ext uri="{FF2B5EF4-FFF2-40B4-BE49-F238E27FC236}">
              <a16:creationId xmlns:a16="http://schemas.microsoft.com/office/drawing/2014/main" id="{803EDC14-6C2B-4D65-843C-1D5DC75863C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619250" y="8001000"/>
          <a:ext cx="6932702" cy="2114550"/>
        </a:xfrm>
        <a:prstGeom prst="rect">
          <a:avLst/>
        </a:prstGeom>
        <a:ln>
          <a:solidFill>
            <a:schemeClr val="tx1"/>
          </a:solid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31</xdr:row>
      <xdr:rowOff>761999</xdr:rowOff>
    </xdr:from>
    <xdr:to>
      <xdr:col>4</xdr:col>
      <xdr:colOff>9525</xdr:colOff>
      <xdr:row>51</xdr:row>
      <xdr:rowOff>36706</xdr:rowOff>
    </xdr:to>
    <xdr:pic>
      <xdr:nvPicPr>
        <xdr:cNvPr id="4" name="Picture 3">
          <a:extLst>
            <a:ext uri="{FF2B5EF4-FFF2-40B4-BE49-F238E27FC236}">
              <a16:creationId xmlns:a16="http://schemas.microsoft.com/office/drawing/2014/main" id="{1F542031-F2AA-41F8-A9CE-8E1E0E4E66B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619250" y="8191499"/>
          <a:ext cx="6429375" cy="3656207"/>
        </a:xfrm>
        <a:prstGeom prst="rect">
          <a:avLst/>
        </a:prstGeom>
        <a:ln>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lsi.eu/publication/practical-guidance-on-the-application-of-food-allergen-quantitative-risk-assessment-qra/"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ilsi.eu/publication/practical-guidance-on-the-application-of-food-allergen-quantitative-risk-assessment-qra/"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vital.allergenbureau.net/vital-science/" TargetMode="External"/><Relationship Id="rId2" Type="http://schemas.openxmlformats.org/officeDocument/2006/relationships/hyperlink" Target="https://cdn.who.int/media/docs/default-source/food-safety/jemra/2nd-allergen-summary-report-20aug2021.pdf?sfvrsn=915a8417_8" TargetMode="External"/><Relationship Id="rId1" Type="http://schemas.openxmlformats.org/officeDocument/2006/relationships/hyperlink" Target="https://vital.allergenbureau.net/vital-science/" TargetMode="External"/><Relationship Id="rId5" Type="http://schemas.openxmlformats.org/officeDocument/2006/relationships/printerSettings" Target="../printerSettings/printerSettings2.bin"/><Relationship Id="rId4" Type="http://schemas.openxmlformats.org/officeDocument/2006/relationships/hyperlink" Target="https://ilsi.eu/publication/practical-guidance-on-the-application-of-food-allergen-quantitative-risk-assessment-qra/"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s://ilsi.eu/publication/practical-guidance-on-the-application-of-food-allergen-quantitative-risk-assessment-qra/"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ilsi.eu/publication/practical-guidance-on-the-application-of-food-allergen-quantitative-risk-assessment-qra/"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ilsi.eu/publication/practical-guidance-on-the-application-of-food-allergen-quantitative-risk-assessment-qra/"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ilsi.eu/publication/practical-guidance-on-the-application-of-food-allergen-quantitative-risk-assessment-qra/"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s://ilsi.eu/publication/practical-guidance-on-the-application-of-food-allergen-quantitative-risk-assessment-qra/"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s://ilsi.eu/publication/practical-guidance-on-the-application-of-food-allergen-quantitative-risk-assessment-qra/"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ilsi.eu/publication/practical-guidance-on-the-application-of-food-allergen-quantitative-risk-assessment-qr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EAFE8-2593-430C-9D4C-3FE2E40EF32F}">
  <dimension ref="A1:K37"/>
  <sheetViews>
    <sheetView tabSelected="1" workbookViewId="0">
      <selection activeCell="K12" sqref="K12"/>
    </sheetView>
  </sheetViews>
  <sheetFormatPr defaultRowHeight="15" x14ac:dyDescent="0.25"/>
  <cols>
    <col min="11" max="11" width="17.7109375" style="37" customWidth="1"/>
  </cols>
  <sheetData>
    <row r="1" spans="1:11" x14ac:dyDescent="0.25">
      <c r="A1" s="40" t="s">
        <v>76</v>
      </c>
      <c r="B1" s="41"/>
      <c r="C1" s="41"/>
      <c r="D1" s="41"/>
      <c r="E1" s="41"/>
      <c r="F1" s="41"/>
      <c r="G1" s="41"/>
      <c r="H1" s="41"/>
      <c r="I1" s="41"/>
      <c r="J1" s="42"/>
    </row>
    <row r="2" spans="1:11" x14ac:dyDescent="0.25">
      <c r="A2" s="43"/>
      <c r="B2" s="44"/>
      <c r="C2" s="44"/>
      <c r="D2" s="44"/>
      <c r="E2" s="44"/>
      <c r="F2" s="44"/>
      <c r="G2" s="44"/>
      <c r="H2" s="44"/>
      <c r="I2" s="44"/>
      <c r="J2" s="45"/>
    </row>
    <row r="3" spans="1:11" x14ac:dyDescent="0.25">
      <c r="A3" s="43"/>
      <c r="B3" s="44"/>
      <c r="C3" s="44"/>
      <c r="D3" s="44"/>
      <c r="E3" s="44"/>
      <c r="F3" s="44"/>
      <c r="G3" s="44"/>
      <c r="H3" s="44"/>
      <c r="I3" s="44"/>
      <c r="J3" s="45"/>
    </row>
    <row r="4" spans="1:11" x14ac:dyDescent="0.25">
      <c r="A4" s="43"/>
      <c r="B4" s="44"/>
      <c r="C4" s="44"/>
      <c r="D4" s="44"/>
      <c r="E4" s="44"/>
      <c r="F4" s="44"/>
      <c r="G4" s="44"/>
      <c r="H4" s="44"/>
      <c r="I4" s="44"/>
      <c r="J4" s="45"/>
    </row>
    <row r="5" spans="1:11" x14ac:dyDescent="0.25">
      <c r="A5" s="43"/>
      <c r="B5" s="44"/>
      <c r="C5" s="44"/>
      <c r="D5" s="44"/>
      <c r="E5" s="44"/>
      <c r="F5" s="44"/>
      <c r="G5" s="44"/>
      <c r="H5" s="44"/>
      <c r="I5" s="44"/>
      <c r="J5" s="45"/>
    </row>
    <row r="6" spans="1:11" x14ac:dyDescent="0.25">
      <c r="A6" s="43"/>
      <c r="B6" s="44"/>
      <c r="C6" s="44"/>
      <c r="D6" s="44"/>
      <c r="E6" s="44"/>
      <c r="F6" s="44"/>
      <c r="G6" s="44"/>
      <c r="H6" s="44"/>
      <c r="I6" s="44"/>
      <c r="J6" s="45"/>
    </row>
    <row r="7" spans="1:11" x14ac:dyDescent="0.25">
      <c r="A7" s="43"/>
      <c r="B7" s="44"/>
      <c r="C7" s="44"/>
      <c r="D7" s="44"/>
      <c r="E7" s="44"/>
      <c r="F7" s="44"/>
      <c r="G7" s="44"/>
      <c r="H7" s="44"/>
      <c r="I7" s="44"/>
      <c r="J7" s="45"/>
    </row>
    <row r="8" spans="1:11" x14ac:dyDescent="0.25">
      <c r="A8" s="43"/>
      <c r="B8" s="44"/>
      <c r="C8" s="44"/>
      <c r="D8" s="44"/>
      <c r="E8" s="44"/>
      <c r="F8" s="44"/>
      <c r="G8" s="44"/>
      <c r="H8" s="44"/>
      <c r="I8" s="44"/>
      <c r="J8" s="45"/>
    </row>
    <row r="9" spans="1:11" x14ac:dyDescent="0.25">
      <c r="A9" s="43"/>
      <c r="B9" s="44"/>
      <c r="C9" s="44"/>
      <c r="D9" s="44"/>
      <c r="E9" s="44"/>
      <c r="F9" s="44"/>
      <c r="G9" s="44"/>
      <c r="H9" s="44"/>
      <c r="I9" s="44"/>
      <c r="J9" s="45"/>
      <c r="K9" s="37" t="s">
        <v>75</v>
      </c>
    </row>
    <row r="10" spans="1:11" x14ac:dyDescent="0.25">
      <c r="A10" s="43"/>
      <c r="B10" s="44"/>
      <c r="C10" s="44"/>
      <c r="D10" s="44"/>
      <c r="E10" s="44"/>
      <c r="F10" s="44"/>
      <c r="G10" s="44"/>
      <c r="H10" s="44"/>
      <c r="I10" s="44"/>
      <c r="J10" s="45"/>
      <c r="K10" s="38" t="s">
        <v>74</v>
      </c>
    </row>
    <row r="11" spans="1:11" x14ac:dyDescent="0.25">
      <c r="A11" s="43"/>
      <c r="B11" s="44"/>
      <c r="C11" s="44"/>
      <c r="D11" s="44"/>
      <c r="E11" s="44"/>
      <c r="F11" s="44"/>
      <c r="G11" s="44"/>
      <c r="H11" s="44"/>
      <c r="I11" s="44"/>
      <c r="J11" s="45"/>
    </row>
    <row r="12" spans="1:11" x14ac:dyDescent="0.25">
      <c r="A12" s="43"/>
      <c r="B12" s="44"/>
      <c r="C12" s="44"/>
      <c r="D12" s="44"/>
      <c r="E12" s="44"/>
      <c r="F12" s="44"/>
      <c r="G12" s="44"/>
      <c r="H12" s="44"/>
      <c r="I12" s="44"/>
      <c r="J12" s="45"/>
    </row>
    <row r="13" spans="1:11" x14ac:dyDescent="0.25">
      <c r="A13" s="43"/>
      <c r="B13" s="44"/>
      <c r="C13" s="44"/>
      <c r="D13" s="44"/>
      <c r="E13" s="44"/>
      <c r="F13" s="44"/>
      <c r="G13" s="44"/>
      <c r="H13" s="44"/>
      <c r="I13" s="44"/>
      <c r="J13" s="45"/>
    </row>
    <row r="14" spans="1:11" x14ac:dyDescent="0.25">
      <c r="A14" s="43"/>
      <c r="B14" s="44"/>
      <c r="C14" s="44"/>
      <c r="D14" s="44"/>
      <c r="E14" s="44"/>
      <c r="F14" s="44"/>
      <c r="G14" s="44"/>
      <c r="H14" s="44"/>
      <c r="I14" s="44"/>
      <c r="J14" s="45"/>
    </row>
    <row r="15" spans="1:11" x14ac:dyDescent="0.25">
      <c r="A15" s="43"/>
      <c r="B15" s="44"/>
      <c r="C15" s="44"/>
      <c r="D15" s="44"/>
      <c r="E15" s="44"/>
      <c r="F15" s="44"/>
      <c r="G15" s="44"/>
      <c r="H15" s="44"/>
      <c r="I15" s="44"/>
      <c r="J15" s="45"/>
    </row>
    <row r="16" spans="1:11" x14ac:dyDescent="0.25">
      <c r="A16" s="43"/>
      <c r="B16" s="44"/>
      <c r="C16" s="44"/>
      <c r="D16" s="44"/>
      <c r="E16" s="44"/>
      <c r="F16" s="44"/>
      <c r="G16" s="44"/>
      <c r="H16" s="44"/>
      <c r="I16" s="44"/>
      <c r="J16" s="45"/>
    </row>
    <row r="17" spans="1:10" x14ac:dyDescent="0.25">
      <c r="A17" s="43"/>
      <c r="B17" s="44"/>
      <c r="C17" s="44"/>
      <c r="D17" s="44"/>
      <c r="E17" s="44"/>
      <c r="F17" s="44"/>
      <c r="G17" s="44"/>
      <c r="H17" s="44"/>
      <c r="I17" s="44"/>
      <c r="J17" s="45"/>
    </row>
    <row r="18" spans="1:10" x14ac:dyDescent="0.25">
      <c r="A18" s="43"/>
      <c r="B18" s="44"/>
      <c r="C18" s="44"/>
      <c r="D18" s="44"/>
      <c r="E18" s="44"/>
      <c r="F18" s="44"/>
      <c r="G18" s="44"/>
      <c r="H18" s="44"/>
      <c r="I18" s="44"/>
      <c r="J18" s="45"/>
    </row>
    <row r="19" spans="1:10" x14ac:dyDescent="0.25">
      <c r="A19" s="43"/>
      <c r="B19" s="44"/>
      <c r="C19" s="44"/>
      <c r="D19" s="44"/>
      <c r="E19" s="44"/>
      <c r="F19" s="44"/>
      <c r="G19" s="44"/>
      <c r="H19" s="44"/>
      <c r="I19" s="44"/>
      <c r="J19" s="45"/>
    </row>
    <row r="20" spans="1:10" x14ac:dyDescent="0.25">
      <c r="A20" s="43"/>
      <c r="B20" s="44"/>
      <c r="C20" s="44"/>
      <c r="D20" s="44"/>
      <c r="E20" s="44"/>
      <c r="F20" s="44"/>
      <c r="G20" s="44"/>
      <c r="H20" s="44"/>
      <c r="I20" s="44"/>
      <c r="J20" s="45"/>
    </row>
    <row r="21" spans="1:10" x14ac:dyDescent="0.25">
      <c r="A21" s="43"/>
      <c r="B21" s="44"/>
      <c r="C21" s="44"/>
      <c r="D21" s="44"/>
      <c r="E21" s="44"/>
      <c r="F21" s="44"/>
      <c r="G21" s="44"/>
      <c r="H21" s="44"/>
      <c r="I21" s="44"/>
      <c r="J21" s="45"/>
    </row>
    <row r="22" spans="1:10" x14ac:dyDescent="0.25">
      <c r="A22" s="43"/>
      <c r="B22" s="44"/>
      <c r="C22" s="44"/>
      <c r="D22" s="44"/>
      <c r="E22" s="44"/>
      <c r="F22" s="44"/>
      <c r="G22" s="44"/>
      <c r="H22" s="44"/>
      <c r="I22" s="44"/>
      <c r="J22" s="45"/>
    </row>
    <row r="23" spans="1:10" x14ac:dyDescent="0.25">
      <c r="A23" s="43"/>
      <c r="B23" s="44"/>
      <c r="C23" s="44"/>
      <c r="D23" s="44"/>
      <c r="E23" s="44"/>
      <c r="F23" s="44"/>
      <c r="G23" s="44"/>
      <c r="H23" s="44"/>
      <c r="I23" s="44"/>
      <c r="J23" s="45"/>
    </row>
    <row r="24" spans="1:10" x14ac:dyDescent="0.25">
      <c r="A24" s="43"/>
      <c r="B24" s="44"/>
      <c r="C24" s="44"/>
      <c r="D24" s="44"/>
      <c r="E24" s="44"/>
      <c r="F24" s="44"/>
      <c r="G24" s="44"/>
      <c r="H24" s="44"/>
      <c r="I24" s="44"/>
      <c r="J24" s="45"/>
    </row>
    <row r="25" spans="1:10" x14ac:dyDescent="0.25">
      <c r="A25" s="43"/>
      <c r="B25" s="44"/>
      <c r="C25" s="44"/>
      <c r="D25" s="44"/>
      <c r="E25" s="44"/>
      <c r="F25" s="44"/>
      <c r="G25" s="44"/>
      <c r="H25" s="44"/>
      <c r="I25" s="44"/>
      <c r="J25" s="45"/>
    </row>
    <row r="26" spans="1:10" x14ac:dyDescent="0.25">
      <c r="A26" s="43"/>
      <c r="B26" s="44"/>
      <c r="C26" s="44"/>
      <c r="D26" s="44"/>
      <c r="E26" s="44"/>
      <c r="F26" s="44"/>
      <c r="G26" s="44"/>
      <c r="H26" s="44"/>
      <c r="I26" s="44"/>
      <c r="J26" s="45"/>
    </row>
    <row r="27" spans="1:10" x14ac:dyDescent="0.25">
      <c r="A27" s="43"/>
      <c r="B27" s="44"/>
      <c r="C27" s="44"/>
      <c r="D27" s="44"/>
      <c r="E27" s="44"/>
      <c r="F27" s="44"/>
      <c r="G27" s="44"/>
      <c r="H27" s="44"/>
      <c r="I27" s="44"/>
      <c r="J27" s="45"/>
    </row>
    <row r="28" spans="1:10" x14ac:dyDescent="0.25">
      <c r="A28" s="43"/>
      <c r="B28" s="44"/>
      <c r="C28" s="44"/>
      <c r="D28" s="44"/>
      <c r="E28" s="44"/>
      <c r="F28" s="44"/>
      <c r="G28" s="44"/>
      <c r="H28" s="44"/>
      <c r="I28" s="44"/>
      <c r="J28" s="45"/>
    </row>
    <row r="29" spans="1:10" x14ac:dyDescent="0.25">
      <c r="A29" s="43"/>
      <c r="B29" s="44"/>
      <c r="C29" s="44"/>
      <c r="D29" s="44"/>
      <c r="E29" s="44"/>
      <c r="F29" s="44"/>
      <c r="G29" s="44"/>
      <c r="H29" s="44"/>
      <c r="I29" s="44"/>
      <c r="J29" s="45"/>
    </row>
    <row r="30" spans="1:10" x14ac:dyDescent="0.25">
      <c r="A30" s="43"/>
      <c r="B30" s="44"/>
      <c r="C30" s="44"/>
      <c r="D30" s="44"/>
      <c r="E30" s="44"/>
      <c r="F30" s="44"/>
      <c r="G30" s="44"/>
      <c r="H30" s="44"/>
      <c r="I30" s="44"/>
      <c r="J30" s="45"/>
    </row>
    <row r="31" spans="1:10" x14ac:dyDescent="0.25">
      <c r="A31" s="43"/>
      <c r="B31" s="44"/>
      <c r="C31" s="44"/>
      <c r="D31" s="44"/>
      <c r="E31" s="44"/>
      <c r="F31" s="44"/>
      <c r="G31" s="44"/>
      <c r="H31" s="44"/>
      <c r="I31" s="44"/>
      <c r="J31" s="45"/>
    </row>
    <row r="32" spans="1:10" x14ac:dyDescent="0.25">
      <c r="A32" s="43"/>
      <c r="B32" s="44"/>
      <c r="C32" s="44"/>
      <c r="D32" s="44"/>
      <c r="E32" s="44"/>
      <c r="F32" s="44"/>
      <c r="G32" s="44"/>
      <c r="H32" s="44"/>
      <c r="I32" s="44"/>
      <c r="J32" s="45"/>
    </row>
    <row r="33" spans="1:10" x14ac:dyDescent="0.25">
      <c r="A33" s="43"/>
      <c r="B33" s="44"/>
      <c r="C33" s="44"/>
      <c r="D33" s="44"/>
      <c r="E33" s="44"/>
      <c r="F33" s="44"/>
      <c r="G33" s="44"/>
      <c r="H33" s="44"/>
      <c r="I33" s="44"/>
      <c r="J33" s="45"/>
    </row>
    <row r="34" spans="1:10" x14ac:dyDescent="0.25">
      <c r="A34" s="43"/>
      <c r="B34" s="44"/>
      <c r="C34" s="44"/>
      <c r="D34" s="44"/>
      <c r="E34" s="44"/>
      <c r="F34" s="44"/>
      <c r="G34" s="44"/>
      <c r="H34" s="44"/>
      <c r="I34" s="44"/>
      <c r="J34" s="45"/>
    </row>
    <row r="35" spans="1:10" x14ac:dyDescent="0.25">
      <c r="A35" s="43"/>
      <c r="B35" s="44"/>
      <c r="C35" s="44"/>
      <c r="D35" s="44"/>
      <c r="E35" s="44"/>
      <c r="F35" s="44"/>
      <c r="G35" s="44"/>
      <c r="H35" s="44"/>
      <c r="I35" s="44"/>
      <c r="J35" s="45"/>
    </row>
    <row r="36" spans="1:10" x14ac:dyDescent="0.25">
      <c r="A36" s="43"/>
      <c r="B36" s="44"/>
      <c r="C36" s="44"/>
      <c r="D36" s="44"/>
      <c r="E36" s="44"/>
      <c r="F36" s="44"/>
      <c r="G36" s="44"/>
      <c r="H36" s="44"/>
      <c r="I36" s="44"/>
      <c r="J36" s="45"/>
    </row>
    <row r="37" spans="1:10" ht="15.75" thickBot="1" x14ac:dyDescent="0.3">
      <c r="A37" s="46"/>
      <c r="B37" s="47"/>
      <c r="C37" s="47"/>
      <c r="D37" s="47"/>
      <c r="E37" s="47"/>
      <c r="F37" s="47"/>
      <c r="G37" s="47"/>
      <c r="H37" s="47"/>
      <c r="I37" s="47"/>
      <c r="J37" s="48"/>
    </row>
  </sheetData>
  <sheetProtection sheet="1" objects="1" scenarios="1"/>
  <mergeCells count="1">
    <mergeCell ref="A1:J37"/>
  </mergeCells>
  <hyperlinks>
    <hyperlink ref="K10" r:id="rId1" display="here" xr:uid="{21972336-221F-4568-82A1-82FDBEB6CFFF}"/>
  </hyperlinks>
  <pageMargins left="0.7" right="0.7" top="0.75" bottom="0.75" header="0.3" footer="0.3"/>
  <pageSetup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EE5F9-7EC1-4CFB-AE95-4CE1F52FFBC9}">
  <dimension ref="B1:D20"/>
  <sheetViews>
    <sheetView topLeftCell="C7" workbookViewId="0">
      <selection activeCell="E24" sqref="E24"/>
    </sheetView>
  </sheetViews>
  <sheetFormatPr defaultRowHeight="15" x14ac:dyDescent="0.25"/>
  <cols>
    <col min="2" max="2" width="15.28515625" customWidth="1"/>
    <col min="3" max="3" width="76.7109375" customWidth="1"/>
    <col min="4" max="4" width="19.5703125" customWidth="1"/>
  </cols>
  <sheetData>
    <row r="1" spans="2:4" ht="105" x14ac:dyDescent="0.35">
      <c r="C1" s="4" t="s">
        <v>60</v>
      </c>
    </row>
    <row r="4" spans="2:4" ht="30" x14ac:dyDescent="0.25">
      <c r="C4" s="13" t="s">
        <v>61</v>
      </c>
    </row>
    <row r="5" spans="2:4" x14ac:dyDescent="0.25">
      <c r="B5" s="5" t="s">
        <v>7</v>
      </c>
      <c r="C5" s="5" t="s">
        <v>50</v>
      </c>
      <c r="D5" s="17"/>
    </row>
    <row r="6" spans="2:4" x14ac:dyDescent="0.25">
      <c r="B6" s="5" t="s">
        <v>7</v>
      </c>
      <c r="C6" s="5" t="s">
        <v>51</v>
      </c>
      <c r="D6" s="17"/>
    </row>
    <row r="7" spans="2:4" x14ac:dyDescent="0.25">
      <c r="B7" s="6" t="s">
        <v>37</v>
      </c>
      <c r="C7" s="6" t="s">
        <v>39</v>
      </c>
      <c r="D7" s="6">
        <f>(D6/1000)*D5</f>
        <v>0</v>
      </c>
    </row>
    <row r="9" spans="2:4" ht="60" x14ac:dyDescent="0.25">
      <c r="C9" s="13" t="s">
        <v>62</v>
      </c>
    </row>
    <row r="10" spans="2:4" x14ac:dyDescent="0.25">
      <c r="B10" s="5" t="s">
        <v>7</v>
      </c>
      <c r="C10" s="5" t="s">
        <v>63</v>
      </c>
      <c r="D10" s="17"/>
    </row>
    <row r="11" spans="2:4" x14ac:dyDescent="0.25">
      <c r="B11" s="5" t="s">
        <v>7</v>
      </c>
      <c r="C11" s="5" t="s">
        <v>64</v>
      </c>
      <c r="D11" s="17"/>
    </row>
    <row r="12" spans="2:4" ht="30" x14ac:dyDescent="0.25">
      <c r="B12" s="5" t="s">
        <v>7</v>
      </c>
      <c r="C12" s="11" t="s">
        <v>65</v>
      </c>
      <c r="D12" s="17"/>
    </row>
    <row r="13" spans="2:4" x14ac:dyDescent="0.25">
      <c r="B13" s="12" t="s">
        <v>37</v>
      </c>
      <c r="C13" s="12" t="s">
        <v>66</v>
      </c>
      <c r="D13" s="12">
        <f>(D10/100)*(D11/100)*D12</f>
        <v>0</v>
      </c>
    </row>
    <row r="16" spans="2:4" ht="45" x14ac:dyDescent="0.25">
      <c r="C16" s="10" t="s">
        <v>67</v>
      </c>
    </row>
    <row r="17" spans="3:4" x14ac:dyDescent="0.25">
      <c r="C17" s="10"/>
    </row>
    <row r="18" spans="3:4" x14ac:dyDescent="0.25">
      <c r="C18" s="34" t="s">
        <v>23</v>
      </c>
    </row>
    <row r="19" spans="3:4" ht="57" customHeight="1" x14ac:dyDescent="0.25">
      <c r="C19" s="17"/>
    </row>
    <row r="20" spans="3:4" ht="60" x14ac:dyDescent="0.25">
      <c r="C20" s="36" t="s">
        <v>24</v>
      </c>
      <c r="D20" s="39" t="s">
        <v>77</v>
      </c>
    </row>
  </sheetData>
  <sheetProtection sheet="1" objects="1" scenarios="1"/>
  <hyperlinks>
    <hyperlink ref="D20" r:id="rId1" xr:uid="{D343972C-0EFF-42EF-A74A-1222F8DE101E}"/>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CD937-78E5-46E6-AF79-99484BE52B13}">
  <dimension ref="B2:H27"/>
  <sheetViews>
    <sheetView workbookViewId="0">
      <selection activeCell="D26" sqref="D26"/>
    </sheetView>
  </sheetViews>
  <sheetFormatPr defaultRowHeight="15" x14ac:dyDescent="0.25"/>
  <cols>
    <col min="2" max="2" width="15.28515625" customWidth="1"/>
    <col min="3" max="3" width="76.7109375" customWidth="1"/>
    <col min="4" max="4" width="20.28515625" customWidth="1"/>
    <col min="5" max="5" width="10.5703125" customWidth="1"/>
  </cols>
  <sheetData>
    <row r="2" spans="2:8" ht="42" x14ac:dyDescent="0.35">
      <c r="B2" t="s">
        <v>69</v>
      </c>
      <c r="C2" s="4" t="s">
        <v>0</v>
      </c>
    </row>
    <row r="4" spans="2:8" ht="45" x14ac:dyDescent="0.25">
      <c r="C4" s="14" t="s">
        <v>1</v>
      </c>
      <c r="D4" s="14" t="s">
        <v>2</v>
      </c>
      <c r="E4" s="15" t="s">
        <v>3</v>
      </c>
      <c r="F4" s="31" t="s">
        <v>4</v>
      </c>
      <c r="G4" s="31" t="s">
        <v>5</v>
      </c>
      <c r="H4" s="35" t="s">
        <v>6</v>
      </c>
    </row>
    <row r="5" spans="2:8" x14ac:dyDescent="0.25">
      <c r="B5" s="5" t="s">
        <v>7</v>
      </c>
      <c r="C5" s="5" t="s">
        <v>8</v>
      </c>
      <c r="D5" s="17">
        <v>2</v>
      </c>
      <c r="E5" s="32">
        <v>2</v>
      </c>
      <c r="F5" s="32">
        <v>0.2</v>
      </c>
      <c r="G5" s="32">
        <v>2.2999999999999998</v>
      </c>
      <c r="H5" s="17"/>
    </row>
    <row r="6" spans="2:8" x14ac:dyDescent="0.25">
      <c r="B6" s="5" t="s">
        <v>7</v>
      </c>
      <c r="C6" s="5" t="s">
        <v>9</v>
      </c>
      <c r="D6" s="17">
        <v>3</v>
      </c>
      <c r="E6" s="32">
        <v>3</v>
      </c>
      <c r="F6" s="32">
        <v>0.1</v>
      </c>
      <c r="G6" s="32">
        <v>3.5</v>
      </c>
      <c r="H6" s="17"/>
    </row>
    <row r="7" spans="2:8" x14ac:dyDescent="0.25">
      <c r="B7" s="5" t="s">
        <v>7</v>
      </c>
      <c r="C7" s="5" t="s">
        <v>10</v>
      </c>
      <c r="D7" s="17">
        <v>2.6</v>
      </c>
      <c r="E7" s="32"/>
      <c r="F7" s="32">
        <v>2.6</v>
      </c>
      <c r="G7" s="32">
        <v>15.3</v>
      </c>
      <c r="H7" s="17"/>
    </row>
    <row r="8" spans="2:8" x14ac:dyDescent="0.25">
      <c r="B8" s="5" t="s">
        <v>7</v>
      </c>
      <c r="C8" s="5" t="s">
        <v>11</v>
      </c>
      <c r="D8" s="17">
        <v>0.2</v>
      </c>
      <c r="E8" s="32">
        <v>2</v>
      </c>
      <c r="F8" s="32">
        <v>0.2</v>
      </c>
      <c r="G8" s="32">
        <v>2.4</v>
      </c>
      <c r="H8" s="17"/>
    </row>
    <row r="9" spans="2:8" x14ac:dyDescent="0.25">
      <c r="B9" s="5" t="s">
        <v>7</v>
      </c>
      <c r="C9" s="5" t="s">
        <v>12</v>
      </c>
      <c r="D9" s="17">
        <v>0.05</v>
      </c>
      <c r="E9" s="32"/>
      <c r="F9" s="32">
        <v>0.05</v>
      </c>
      <c r="G9" s="32">
        <v>0.4</v>
      </c>
      <c r="H9" s="17"/>
    </row>
    <row r="10" spans="2:8" x14ac:dyDescent="0.25">
      <c r="B10" s="5" t="s">
        <v>7</v>
      </c>
      <c r="C10" s="5" t="s">
        <v>13</v>
      </c>
      <c r="D10" s="17">
        <v>2</v>
      </c>
      <c r="E10" s="32">
        <v>2</v>
      </c>
      <c r="F10" s="32">
        <v>0.2</v>
      </c>
      <c r="G10" s="32">
        <v>2.1</v>
      </c>
      <c r="H10" s="17"/>
    </row>
    <row r="11" spans="2:8" x14ac:dyDescent="0.25">
      <c r="B11" s="5" t="s">
        <v>7</v>
      </c>
      <c r="C11" s="5" t="s">
        <v>14</v>
      </c>
      <c r="D11" s="17">
        <v>0.1</v>
      </c>
      <c r="E11" s="32">
        <v>2</v>
      </c>
      <c r="F11" s="32">
        <v>0.1</v>
      </c>
      <c r="G11" s="32">
        <v>2.7</v>
      </c>
      <c r="H11" s="17"/>
    </row>
    <row r="12" spans="2:8" x14ac:dyDescent="0.25">
      <c r="B12" s="5" t="s">
        <v>7</v>
      </c>
      <c r="C12" s="5" t="s">
        <v>15</v>
      </c>
      <c r="D12" s="17">
        <v>200</v>
      </c>
      <c r="E12" s="32">
        <v>200</v>
      </c>
      <c r="F12" s="32">
        <v>25</v>
      </c>
      <c r="G12" s="32">
        <v>280</v>
      </c>
      <c r="H12" s="17"/>
    </row>
    <row r="13" spans="2:8" x14ac:dyDescent="0.25">
      <c r="B13" s="5" t="s">
        <v>7</v>
      </c>
      <c r="C13" s="5" t="s">
        <v>16</v>
      </c>
      <c r="D13" s="17">
        <v>0.5</v>
      </c>
      <c r="E13" s="32"/>
      <c r="F13" s="32">
        <v>0.5</v>
      </c>
      <c r="G13" s="32">
        <v>10</v>
      </c>
      <c r="H13" s="17"/>
    </row>
    <row r="14" spans="2:8" x14ac:dyDescent="0.25">
      <c r="B14" s="5" t="s">
        <v>7</v>
      </c>
      <c r="C14" s="5" t="s">
        <v>17</v>
      </c>
      <c r="D14" s="17">
        <v>5</v>
      </c>
      <c r="E14" s="32">
        <v>5</v>
      </c>
      <c r="F14" s="32">
        <v>0.7</v>
      </c>
      <c r="G14" s="32">
        <v>6.1</v>
      </c>
      <c r="H14" s="17"/>
    </row>
    <row r="15" spans="2:8" x14ac:dyDescent="0.25">
      <c r="B15" s="5" t="s">
        <v>7</v>
      </c>
      <c r="C15" s="5" t="s">
        <v>18</v>
      </c>
      <c r="D15" s="17">
        <v>1</v>
      </c>
      <c r="E15" s="32">
        <v>1</v>
      </c>
      <c r="F15" s="32">
        <v>0.05</v>
      </c>
      <c r="G15" s="32">
        <v>0.8</v>
      </c>
      <c r="H15" s="17"/>
    </row>
    <row r="16" spans="2:8" x14ac:dyDescent="0.25">
      <c r="B16" s="5" t="s">
        <v>7</v>
      </c>
      <c r="C16" s="5" t="s">
        <v>19</v>
      </c>
      <c r="D16" s="17">
        <v>0.05</v>
      </c>
      <c r="E16" s="32"/>
      <c r="F16" s="32">
        <v>0.05</v>
      </c>
      <c r="G16" s="32">
        <v>1.3</v>
      </c>
      <c r="H16" s="17"/>
    </row>
    <row r="17" spans="2:8" x14ac:dyDescent="0.25">
      <c r="B17" s="5" t="s">
        <v>7</v>
      </c>
      <c r="C17" s="5" t="s">
        <v>20</v>
      </c>
      <c r="D17" s="17">
        <v>5</v>
      </c>
      <c r="E17" s="32">
        <v>5</v>
      </c>
      <c r="F17" s="32">
        <v>1.3</v>
      </c>
      <c r="G17" s="32">
        <v>12.1</v>
      </c>
      <c r="H17" s="17"/>
    </row>
    <row r="18" spans="2:8" x14ac:dyDescent="0.25">
      <c r="B18" s="5" t="s">
        <v>7</v>
      </c>
      <c r="C18" s="5" t="s">
        <v>21</v>
      </c>
      <c r="D18" s="17">
        <v>1</v>
      </c>
      <c r="E18" s="32">
        <v>1</v>
      </c>
      <c r="F18" s="32">
        <v>0.03</v>
      </c>
      <c r="G18" s="32">
        <v>0.8</v>
      </c>
      <c r="H18" s="17"/>
    </row>
    <row r="20" spans="2:8" ht="30" x14ac:dyDescent="0.25">
      <c r="C20" s="33" t="s">
        <v>22</v>
      </c>
      <c r="D20" s="16"/>
    </row>
    <row r="23" spans="2:8" x14ac:dyDescent="0.25">
      <c r="C23" s="34" t="s">
        <v>23</v>
      </c>
    </row>
    <row r="24" spans="2:8" ht="71.25" customHeight="1" x14ac:dyDescent="0.25">
      <c r="C24" s="17"/>
    </row>
    <row r="26" spans="2:8" ht="47.25" customHeight="1" x14ac:dyDescent="0.25">
      <c r="C26" s="24" t="s">
        <v>24</v>
      </c>
    </row>
    <row r="27" spans="2:8" x14ac:dyDescent="0.25">
      <c r="C27" s="38" t="s">
        <v>77</v>
      </c>
    </row>
  </sheetData>
  <sheetProtection sheet="1" objects="1" scenarios="1"/>
  <hyperlinks>
    <hyperlink ref="F4" r:id="rId1" display="VITAL 3.0" xr:uid="{0E69FD20-42B0-4B7B-B772-10F861905A61}"/>
    <hyperlink ref="E4" r:id="rId2" xr:uid="{FA931CEB-53BC-4FE4-BB8D-585B2B4A1575}"/>
    <hyperlink ref="G4" r:id="rId3" display="Vital 3.0 at ED05" xr:uid="{0BFB508A-4E1D-4653-BB8E-E89CAA183DBD}"/>
    <hyperlink ref="C27" r:id="rId4" xr:uid="{51C31CB3-023C-4BE4-A38D-FE7497DF2575}"/>
  </hyperlinks>
  <pageMargins left="0.7" right="0.7" top="0.75" bottom="0.75" header="0.3" footer="0.3"/>
  <pageSetup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F91B3-B1AF-4A1E-B56B-39A3CF3FC4EB}">
  <dimension ref="B2:E26"/>
  <sheetViews>
    <sheetView topLeftCell="A19" zoomScaleNormal="100" workbookViewId="0">
      <selection activeCell="D25" sqref="D25"/>
    </sheetView>
  </sheetViews>
  <sheetFormatPr defaultRowHeight="15" x14ac:dyDescent="0.25"/>
  <cols>
    <col min="2" max="2" width="15.28515625" customWidth="1"/>
    <col min="3" max="3" width="76.7109375" customWidth="1"/>
    <col min="4" max="5" width="19.5703125" customWidth="1"/>
  </cols>
  <sheetData>
    <row r="2" spans="2:5" ht="75" x14ac:dyDescent="0.25">
      <c r="C2" s="23" t="s">
        <v>25</v>
      </c>
      <c r="D2" s="10" t="s">
        <v>26</v>
      </c>
    </row>
    <row r="3" spans="2:5" x14ac:dyDescent="0.25">
      <c r="B3" s="5" t="s">
        <v>7</v>
      </c>
      <c r="C3" s="5" t="s">
        <v>27</v>
      </c>
      <c r="D3" s="17"/>
    </row>
    <row r="6" spans="2:5" x14ac:dyDescent="0.25">
      <c r="E6" s="8" t="s">
        <v>28</v>
      </c>
    </row>
    <row r="7" spans="2:5" ht="90" x14ac:dyDescent="0.25">
      <c r="C7" s="2" t="s">
        <v>1</v>
      </c>
      <c r="D7" s="18" t="s">
        <v>29</v>
      </c>
      <c r="E7" s="25" t="s">
        <v>30</v>
      </c>
    </row>
    <row r="8" spans="2:5" x14ac:dyDescent="0.25">
      <c r="C8" s="3" t="str">
        <f>'Reference Doses'!C5</f>
        <v>egg</v>
      </c>
      <c r="D8" s="3">
        <f>'Reference Doses'!D5</f>
        <v>2</v>
      </c>
      <c r="E8" s="21" t="str">
        <f>IFERROR(D8/($D$3/1000),"Enter data")</f>
        <v>Enter data</v>
      </c>
    </row>
    <row r="9" spans="2:5" x14ac:dyDescent="0.25">
      <c r="C9" s="3" t="str">
        <f>'Reference Doses'!C6</f>
        <v>hazelnut</v>
      </c>
      <c r="D9" s="3">
        <f>'Reference Doses'!D6</f>
        <v>3</v>
      </c>
      <c r="E9" s="21" t="str">
        <f t="shared" ref="E9:E21" si="0">IFERROR(D9/($D$3/1000),"Enter data")</f>
        <v>Enter data</v>
      </c>
    </row>
    <row r="10" spans="2:5" x14ac:dyDescent="0.25">
      <c r="C10" s="3" t="str">
        <f>'Reference Doses'!C7</f>
        <v>lupin</v>
      </c>
      <c r="D10" s="3">
        <f>'Reference Doses'!D7</f>
        <v>2.6</v>
      </c>
      <c r="E10" s="21" t="str">
        <f t="shared" si="0"/>
        <v>Enter data</v>
      </c>
    </row>
    <row r="11" spans="2:5" x14ac:dyDescent="0.25">
      <c r="C11" s="3" t="str">
        <f>'Reference Doses'!C8</f>
        <v>milk</v>
      </c>
      <c r="D11" s="3">
        <f>'Reference Doses'!D8</f>
        <v>0.2</v>
      </c>
      <c r="E11" s="21" t="str">
        <f t="shared" si="0"/>
        <v>Enter data</v>
      </c>
    </row>
    <row r="12" spans="2:5" x14ac:dyDescent="0.25">
      <c r="C12" s="3" t="str">
        <f>'Reference Doses'!C9</f>
        <v>mustard</v>
      </c>
      <c r="D12" s="3">
        <f>'Reference Doses'!D9</f>
        <v>0.05</v>
      </c>
      <c r="E12" s="21" t="str">
        <f t="shared" si="0"/>
        <v>Enter data</v>
      </c>
    </row>
    <row r="13" spans="2:5" x14ac:dyDescent="0.25">
      <c r="C13" s="3" t="str">
        <f>'Reference Doses'!C10</f>
        <v>peanut</v>
      </c>
      <c r="D13" s="3">
        <f>'Reference Doses'!D10</f>
        <v>2</v>
      </c>
      <c r="E13" s="21" t="str">
        <f t="shared" si="0"/>
        <v>Enter data</v>
      </c>
    </row>
    <row r="14" spans="2:5" x14ac:dyDescent="0.25">
      <c r="C14" s="3" t="str">
        <f>'Reference Doses'!C11</f>
        <v>sesame</v>
      </c>
      <c r="D14" s="3">
        <f>'Reference Doses'!D11</f>
        <v>0.1</v>
      </c>
      <c r="E14" s="21" t="str">
        <f t="shared" si="0"/>
        <v>Enter data</v>
      </c>
    </row>
    <row r="15" spans="2:5" x14ac:dyDescent="0.25">
      <c r="C15" s="3" t="str">
        <f>'Reference Doses'!C12</f>
        <v>shrimp</v>
      </c>
      <c r="D15" s="3">
        <f>'Reference Doses'!D12</f>
        <v>200</v>
      </c>
      <c r="E15" s="21" t="str">
        <f t="shared" si="0"/>
        <v>Enter data</v>
      </c>
    </row>
    <row r="16" spans="2:5" x14ac:dyDescent="0.25">
      <c r="C16" s="3" t="str">
        <f>'Reference Doses'!C13</f>
        <v>soy</v>
      </c>
      <c r="D16" s="3">
        <f>'Reference Doses'!D13</f>
        <v>0.5</v>
      </c>
      <c r="E16" s="21" t="str">
        <f t="shared" si="0"/>
        <v>Enter data</v>
      </c>
    </row>
    <row r="17" spans="3:5" x14ac:dyDescent="0.25">
      <c r="C17" s="3" t="str">
        <f>'Reference Doses'!C14</f>
        <v>wheat (allergy not celiac disease)</v>
      </c>
      <c r="D17" s="3">
        <f>'Reference Doses'!D14</f>
        <v>5</v>
      </c>
      <c r="E17" s="21" t="str">
        <f t="shared" si="0"/>
        <v>Enter data</v>
      </c>
    </row>
    <row r="18" spans="3:5" x14ac:dyDescent="0.25">
      <c r="C18" s="3" t="str">
        <f>'Reference Doses'!C15</f>
        <v>cashew &amp; pistachio</v>
      </c>
      <c r="D18" s="3">
        <f>'Reference Doses'!D15</f>
        <v>1</v>
      </c>
      <c r="E18" s="21" t="str">
        <f t="shared" si="0"/>
        <v>Enter data</v>
      </c>
    </row>
    <row r="19" spans="3:5" x14ac:dyDescent="0.25">
      <c r="C19" s="3" t="str">
        <f>'Reference Doses'!C16</f>
        <v>celery</v>
      </c>
      <c r="D19" s="3">
        <f>'Reference Doses'!D16</f>
        <v>0.05</v>
      </c>
      <c r="E19" s="21" t="str">
        <f t="shared" si="0"/>
        <v>Enter data</v>
      </c>
    </row>
    <row r="20" spans="3:5" x14ac:dyDescent="0.25">
      <c r="C20" s="3" t="str">
        <f>'Reference Doses'!C17</f>
        <v>fish</v>
      </c>
      <c r="D20" s="3">
        <f>'Reference Doses'!D17</f>
        <v>5</v>
      </c>
      <c r="E20" s="21" t="str">
        <f t="shared" si="0"/>
        <v>Enter data</v>
      </c>
    </row>
    <row r="21" spans="3:5" x14ac:dyDescent="0.25">
      <c r="C21" s="3" t="str">
        <f>'Reference Doses'!C18</f>
        <v xml:space="preserve">walnut &amp; pecan </v>
      </c>
      <c r="D21" s="3">
        <f>'Reference Doses'!D18</f>
        <v>1</v>
      </c>
      <c r="E21" s="21" t="str">
        <f t="shared" si="0"/>
        <v>Enter data</v>
      </c>
    </row>
    <row r="24" spans="3:5" x14ac:dyDescent="0.25">
      <c r="C24" s="34" t="s">
        <v>31</v>
      </c>
    </row>
    <row r="25" spans="3:5" ht="57" customHeight="1" x14ac:dyDescent="0.25">
      <c r="C25" s="17"/>
    </row>
    <row r="26" spans="3:5" ht="60" x14ac:dyDescent="0.25">
      <c r="C26" s="36" t="s">
        <v>24</v>
      </c>
      <c r="D26" s="39" t="s">
        <v>77</v>
      </c>
    </row>
  </sheetData>
  <sheetProtection sheet="1" objects="1" scenarios="1"/>
  <hyperlinks>
    <hyperlink ref="D26" r:id="rId1" xr:uid="{7C4895FB-2590-4561-A0E6-7F4D2B8B5BD0}"/>
  </hyperlinks>
  <pageMargins left="0.7" right="0.7"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2BB83-2257-421D-B9E6-8FFBFBAB67D2}">
  <dimension ref="B2:E27"/>
  <sheetViews>
    <sheetView topLeftCell="A19" zoomScaleNormal="100" workbookViewId="0">
      <selection activeCell="D27" sqref="D27"/>
    </sheetView>
  </sheetViews>
  <sheetFormatPr defaultRowHeight="15" x14ac:dyDescent="0.25"/>
  <cols>
    <col min="2" max="2" width="15.28515625" customWidth="1"/>
    <col min="3" max="3" width="76.7109375" customWidth="1"/>
    <col min="4" max="5" width="19.5703125" customWidth="1"/>
  </cols>
  <sheetData>
    <row r="2" spans="2:5" ht="63" x14ac:dyDescent="0.35">
      <c r="C2" s="4" t="s">
        <v>32</v>
      </c>
    </row>
    <row r="3" spans="2:5" x14ac:dyDescent="0.25">
      <c r="B3" s="5" t="s">
        <v>7</v>
      </c>
      <c r="C3" s="5" t="s">
        <v>33</v>
      </c>
      <c r="D3" s="19"/>
    </row>
    <row r="4" spans="2:5" x14ac:dyDescent="0.25">
      <c r="B4" s="5" t="s">
        <v>7</v>
      </c>
      <c r="C4" s="5" t="s">
        <v>27</v>
      </c>
      <c r="D4" s="17"/>
    </row>
    <row r="7" spans="2:5" x14ac:dyDescent="0.25">
      <c r="E7" s="8" t="s">
        <v>28</v>
      </c>
    </row>
    <row r="8" spans="2:5" ht="75" x14ac:dyDescent="0.25">
      <c r="C8" s="2" t="s">
        <v>1</v>
      </c>
      <c r="D8" s="18" t="s">
        <v>29</v>
      </c>
      <c r="E8" s="7" t="s">
        <v>34</v>
      </c>
    </row>
    <row r="9" spans="2:5" x14ac:dyDescent="0.25">
      <c r="C9" s="3" t="str">
        <f>'Reference Doses'!C5</f>
        <v>egg</v>
      </c>
      <c r="D9" s="3">
        <f>'Reference Doses'!D5</f>
        <v>2</v>
      </c>
      <c r="E9" s="20" t="str">
        <f>IFERROR(D9/((($D$3/100)*$D$4)/1000),"Enter data")</f>
        <v>Enter data</v>
      </c>
    </row>
    <row r="10" spans="2:5" x14ac:dyDescent="0.25">
      <c r="C10" s="3" t="str">
        <f>'Reference Doses'!C6</f>
        <v>hazelnut</v>
      </c>
      <c r="D10" s="3">
        <f>'Reference Doses'!D6</f>
        <v>3</v>
      </c>
      <c r="E10" s="20" t="str">
        <f t="shared" ref="E10:E22" si="0">IFERROR(D10/((($D$3/100)*$D$4)/1000),"Enter data")</f>
        <v>Enter data</v>
      </c>
    </row>
    <row r="11" spans="2:5" x14ac:dyDescent="0.25">
      <c r="C11" s="3" t="str">
        <f>'Reference Doses'!C7</f>
        <v>lupin</v>
      </c>
      <c r="D11" s="3">
        <f>'Reference Doses'!D7</f>
        <v>2.6</v>
      </c>
      <c r="E11" s="20" t="str">
        <f t="shared" si="0"/>
        <v>Enter data</v>
      </c>
    </row>
    <row r="12" spans="2:5" x14ac:dyDescent="0.25">
      <c r="C12" s="3" t="str">
        <f>'Reference Doses'!C8</f>
        <v>milk</v>
      </c>
      <c r="D12" s="3">
        <f>'Reference Doses'!D8</f>
        <v>0.2</v>
      </c>
      <c r="E12" s="20" t="str">
        <f t="shared" si="0"/>
        <v>Enter data</v>
      </c>
    </row>
    <row r="13" spans="2:5" x14ac:dyDescent="0.25">
      <c r="C13" s="3" t="str">
        <f>'Reference Doses'!C9</f>
        <v>mustard</v>
      </c>
      <c r="D13" s="3">
        <f>'Reference Doses'!D9</f>
        <v>0.05</v>
      </c>
      <c r="E13" s="20" t="str">
        <f t="shared" si="0"/>
        <v>Enter data</v>
      </c>
    </row>
    <row r="14" spans="2:5" x14ac:dyDescent="0.25">
      <c r="C14" s="3" t="str">
        <f>'Reference Doses'!C10</f>
        <v>peanut</v>
      </c>
      <c r="D14" s="3">
        <f>'Reference Doses'!D10</f>
        <v>2</v>
      </c>
      <c r="E14" s="20" t="str">
        <f t="shared" si="0"/>
        <v>Enter data</v>
      </c>
    </row>
    <row r="15" spans="2:5" x14ac:dyDescent="0.25">
      <c r="C15" s="3" t="str">
        <f>'Reference Doses'!C11</f>
        <v>sesame</v>
      </c>
      <c r="D15" s="3">
        <f>'Reference Doses'!D11</f>
        <v>0.1</v>
      </c>
      <c r="E15" s="20" t="str">
        <f t="shared" si="0"/>
        <v>Enter data</v>
      </c>
    </row>
    <row r="16" spans="2:5" x14ac:dyDescent="0.25">
      <c r="C16" s="3" t="str">
        <f>'Reference Doses'!C12</f>
        <v>shrimp</v>
      </c>
      <c r="D16" s="3">
        <f>'Reference Doses'!D12</f>
        <v>200</v>
      </c>
      <c r="E16" s="20" t="str">
        <f t="shared" si="0"/>
        <v>Enter data</v>
      </c>
    </row>
    <row r="17" spans="3:5" x14ac:dyDescent="0.25">
      <c r="C17" s="3" t="str">
        <f>'Reference Doses'!C13</f>
        <v>soy</v>
      </c>
      <c r="D17" s="3">
        <f>'Reference Doses'!D13</f>
        <v>0.5</v>
      </c>
      <c r="E17" s="20" t="str">
        <f t="shared" si="0"/>
        <v>Enter data</v>
      </c>
    </row>
    <row r="18" spans="3:5" x14ac:dyDescent="0.25">
      <c r="C18" s="3" t="str">
        <f>'Reference Doses'!C14</f>
        <v>wheat (allergy not celiac disease)</v>
      </c>
      <c r="D18" s="3">
        <f>'Reference Doses'!D14</f>
        <v>5</v>
      </c>
      <c r="E18" s="20" t="str">
        <f t="shared" si="0"/>
        <v>Enter data</v>
      </c>
    </row>
    <row r="19" spans="3:5" x14ac:dyDescent="0.25">
      <c r="C19" s="3" t="str">
        <f>'Reference Doses'!C15</f>
        <v>cashew &amp; pistachio</v>
      </c>
      <c r="D19" s="3">
        <f>'Reference Doses'!D15</f>
        <v>1</v>
      </c>
      <c r="E19" s="20" t="str">
        <f t="shared" si="0"/>
        <v>Enter data</v>
      </c>
    </row>
    <row r="20" spans="3:5" x14ac:dyDescent="0.25">
      <c r="C20" s="3" t="str">
        <f>'Reference Doses'!C16</f>
        <v>celery</v>
      </c>
      <c r="D20" s="3">
        <f>'Reference Doses'!D16</f>
        <v>0.05</v>
      </c>
      <c r="E20" s="20" t="str">
        <f t="shared" si="0"/>
        <v>Enter data</v>
      </c>
    </row>
    <row r="21" spans="3:5" x14ac:dyDescent="0.25">
      <c r="C21" s="3" t="str">
        <f>'Reference Doses'!C17</f>
        <v>fish</v>
      </c>
      <c r="D21" s="3">
        <f>'Reference Doses'!D17</f>
        <v>5</v>
      </c>
      <c r="E21" s="20" t="str">
        <f t="shared" si="0"/>
        <v>Enter data</v>
      </c>
    </row>
    <row r="22" spans="3:5" x14ac:dyDescent="0.25">
      <c r="C22" s="3" t="str">
        <f>'Reference Doses'!C18</f>
        <v xml:space="preserve">walnut &amp; pecan </v>
      </c>
      <c r="D22" s="3">
        <f>'Reference Doses'!D18</f>
        <v>1</v>
      </c>
      <c r="E22" s="20" t="str">
        <f t="shared" si="0"/>
        <v>Enter data</v>
      </c>
    </row>
    <row r="25" spans="3:5" x14ac:dyDescent="0.25">
      <c r="C25" s="34" t="s">
        <v>23</v>
      </c>
    </row>
    <row r="26" spans="3:5" ht="57" customHeight="1" x14ac:dyDescent="0.25">
      <c r="C26" s="17"/>
    </row>
    <row r="27" spans="3:5" ht="60" x14ac:dyDescent="0.25">
      <c r="C27" s="36" t="s">
        <v>24</v>
      </c>
      <c r="D27" s="39" t="s">
        <v>77</v>
      </c>
    </row>
  </sheetData>
  <sheetProtection sheet="1" objects="1" scenarios="1"/>
  <hyperlinks>
    <hyperlink ref="D27" r:id="rId1" xr:uid="{AA21BCD1-B89A-40C5-8250-0023620E9D3A}"/>
  </hyperlinks>
  <pageMargins left="0.7" right="0.7" top="0.75" bottom="0.75" header="0.3" footer="0.3"/>
  <pageSetup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4C2DB-E06F-44A1-BF83-B40987A13C8C}">
  <dimension ref="B2:D30"/>
  <sheetViews>
    <sheetView topLeftCell="A22" zoomScaleNormal="100" workbookViewId="0">
      <selection activeCell="E30" sqref="E30"/>
    </sheetView>
  </sheetViews>
  <sheetFormatPr defaultRowHeight="15" x14ac:dyDescent="0.25"/>
  <cols>
    <col min="2" max="2" width="15.28515625" customWidth="1"/>
    <col min="3" max="3" width="76.7109375" customWidth="1"/>
    <col min="4" max="4" width="19.5703125" customWidth="1"/>
  </cols>
  <sheetData>
    <row r="2" spans="2:4" ht="84" x14ac:dyDescent="0.35">
      <c r="C2" s="4" t="s">
        <v>35</v>
      </c>
    </row>
    <row r="3" spans="2:4" x14ac:dyDescent="0.25">
      <c r="B3" s="5" t="s">
        <v>7</v>
      </c>
      <c r="C3" s="5" t="s">
        <v>36</v>
      </c>
      <c r="D3" s="17"/>
    </row>
    <row r="4" spans="2:4" x14ac:dyDescent="0.25">
      <c r="B4" s="5" t="s">
        <v>7</v>
      </c>
      <c r="C4" s="5" t="s">
        <v>33</v>
      </c>
      <c r="D4" s="17"/>
    </row>
    <row r="5" spans="2:4" hidden="1" x14ac:dyDescent="0.25">
      <c r="B5" s="6" t="s">
        <v>37</v>
      </c>
      <c r="C5" s="6" t="s">
        <v>38</v>
      </c>
      <c r="D5" s="27"/>
    </row>
    <row r="6" spans="2:4" x14ac:dyDescent="0.25">
      <c r="B6" s="5" t="s">
        <v>7</v>
      </c>
      <c r="C6" s="5" t="s">
        <v>27</v>
      </c>
      <c r="D6" s="17"/>
    </row>
    <row r="7" spans="2:4" x14ac:dyDescent="0.25">
      <c r="B7" s="26" t="s">
        <v>37</v>
      </c>
      <c r="C7" s="26" t="s">
        <v>39</v>
      </c>
      <c r="D7" s="26">
        <f>(D6/1000)*D3/100*D4</f>
        <v>0</v>
      </c>
    </row>
    <row r="8" spans="2:4" x14ac:dyDescent="0.25">
      <c r="B8" s="9" t="s">
        <v>7</v>
      </c>
      <c r="C8" s="9" t="s">
        <v>40</v>
      </c>
      <c r="D8" s="29"/>
    </row>
    <row r="9" spans="2:4" x14ac:dyDescent="0.25">
      <c r="B9" s="12" t="s">
        <v>37</v>
      </c>
      <c r="C9" s="12" t="s">
        <v>41</v>
      </c>
      <c r="D9" s="30" t="str">
        <f>IFERROR(D7/VLOOKUP(D8,RfD,2,FALSE),"Enter data")</f>
        <v>Enter data</v>
      </c>
    </row>
    <row r="10" spans="2:4" ht="31.15" customHeight="1" x14ac:dyDescent="0.25"/>
    <row r="11" spans="2:4" ht="45" customHeight="1" x14ac:dyDescent="0.25">
      <c r="C11" s="2" t="s">
        <v>1</v>
      </c>
      <c r="D11" s="18" t="s">
        <v>29</v>
      </c>
    </row>
    <row r="12" spans="2:4" x14ac:dyDescent="0.25">
      <c r="C12" s="3" t="str">
        <f>'Reference Doses'!C5</f>
        <v>egg</v>
      </c>
      <c r="D12" s="3">
        <f>'Reference Doses'!D5</f>
        <v>2</v>
      </c>
    </row>
    <row r="13" spans="2:4" x14ac:dyDescent="0.25">
      <c r="C13" s="3" t="str">
        <f>'Reference Doses'!C6</f>
        <v>hazelnut</v>
      </c>
      <c r="D13" s="3">
        <f>'Reference Doses'!D6</f>
        <v>3</v>
      </c>
    </row>
    <row r="14" spans="2:4" x14ac:dyDescent="0.25">
      <c r="C14" s="3" t="str">
        <f>'Reference Doses'!C7</f>
        <v>lupin</v>
      </c>
      <c r="D14" s="3">
        <f>'Reference Doses'!D7</f>
        <v>2.6</v>
      </c>
    </row>
    <row r="15" spans="2:4" x14ac:dyDescent="0.25">
      <c r="C15" s="3" t="str">
        <f>'Reference Doses'!C8</f>
        <v>milk</v>
      </c>
      <c r="D15" s="3">
        <f>'Reference Doses'!D8</f>
        <v>0.2</v>
      </c>
    </row>
    <row r="16" spans="2:4" x14ac:dyDescent="0.25">
      <c r="C16" s="3" t="str">
        <f>'Reference Doses'!C9</f>
        <v>mustard</v>
      </c>
      <c r="D16" s="3">
        <f>'Reference Doses'!D9</f>
        <v>0.05</v>
      </c>
    </row>
    <row r="17" spans="3:4" x14ac:dyDescent="0.25">
      <c r="C17" s="3" t="str">
        <f>'Reference Doses'!C10</f>
        <v>peanut</v>
      </c>
      <c r="D17" s="3">
        <f>'Reference Doses'!D10</f>
        <v>2</v>
      </c>
    </row>
    <row r="18" spans="3:4" x14ac:dyDescent="0.25">
      <c r="C18" s="3" t="str">
        <f>'Reference Doses'!C11</f>
        <v>sesame</v>
      </c>
      <c r="D18" s="3">
        <f>'Reference Doses'!D11</f>
        <v>0.1</v>
      </c>
    </row>
    <row r="19" spans="3:4" x14ac:dyDescent="0.25">
      <c r="C19" s="3" t="str">
        <f>'Reference Doses'!C12</f>
        <v>shrimp</v>
      </c>
      <c r="D19" s="3">
        <f>'Reference Doses'!D12</f>
        <v>200</v>
      </c>
    </row>
    <row r="20" spans="3:4" x14ac:dyDescent="0.25">
      <c r="C20" s="3" t="str">
        <f>'Reference Doses'!C13</f>
        <v>soy</v>
      </c>
      <c r="D20" s="3">
        <f>'Reference Doses'!D13</f>
        <v>0.5</v>
      </c>
    </row>
    <row r="21" spans="3:4" x14ac:dyDescent="0.25">
      <c r="C21" s="3" t="str">
        <f>'Reference Doses'!C14</f>
        <v>wheat (allergy not celiac disease)</v>
      </c>
      <c r="D21" s="3">
        <f>'Reference Doses'!D14</f>
        <v>5</v>
      </c>
    </row>
    <row r="22" spans="3:4" x14ac:dyDescent="0.25">
      <c r="C22" s="3" t="str">
        <f>'Reference Doses'!C15</f>
        <v>cashew &amp; pistachio</v>
      </c>
      <c r="D22" s="3">
        <f>'Reference Doses'!D15</f>
        <v>1</v>
      </c>
    </row>
    <row r="23" spans="3:4" x14ac:dyDescent="0.25">
      <c r="C23" s="3" t="str">
        <f>'Reference Doses'!C16</f>
        <v>celery</v>
      </c>
      <c r="D23" s="3">
        <f>'Reference Doses'!D16</f>
        <v>0.05</v>
      </c>
    </row>
    <row r="24" spans="3:4" x14ac:dyDescent="0.25">
      <c r="C24" s="3" t="str">
        <f>'Reference Doses'!C17</f>
        <v>fish</v>
      </c>
      <c r="D24" s="3">
        <f>'Reference Doses'!D17</f>
        <v>5</v>
      </c>
    </row>
    <row r="25" spans="3:4" x14ac:dyDescent="0.25">
      <c r="C25" s="3" t="str">
        <f>'Reference Doses'!C18</f>
        <v xml:space="preserve">walnut &amp; pecan </v>
      </c>
      <c r="D25" s="3">
        <f>'Reference Doses'!D18</f>
        <v>1</v>
      </c>
    </row>
    <row r="28" spans="3:4" x14ac:dyDescent="0.25">
      <c r="C28" s="34" t="s">
        <v>42</v>
      </c>
    </row>
    <row r="29" spans="3:4" ht="57" customHeight="1" x14ac:dyDescent="0.25">
      <c r="C29" s="17"/>
    </row>
    <row r="30" spans="3:4" ht="60" x14ac:dyDescent="0.25">
      <c r="C30" s="36" t="s">
        <v>24</v>
      </c>
      <c r="D30" s="39" t="s">
        <v>77</v>
      </c>
    </row>
  </sheetData>
  <sheetProtection sheet="1" objects="1" scenarios="1"/>
  <conditionalFormatting sqref="D9">
    <cfRule type="cellIs" dxfId="4" priority="1" operator="greaterThanOrEqual">
      <formula>1</formula>
    </cfRule>
  </conditionalFormatting>
  <dataValidations count="1">
    <dataValidation type="list" allowBlank="1" showInputMessage="1" showErrorMessage="1" sqref="D8" xr:uid="{3E8CD91E-7AE3-45FB-8659-36951150C931}">
      <formula1>allergen</formula1>
    </dataValidation>
  </dataValidations>
  <hyperlinks>
    <hyperlink ref="D30" r:id="rId1" xr:uid="{769F67DC-8314-4257-A82C-BA9C83DC1213}"/>
  </hyperlink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4D7CE-E295-41F5-BC0D-DA552485929B}">
  <dimension ref="B1:D33"/>
  <sheetViews>
    <sheetView topLeftCell="A20" workbookViewId="0">
      <selection activeCell="D33" sqref="D33"/>
    </sheetView>
  </sheetViews>
  <sheetFormatPr defaultRowHeight="15" x14ac:dyDescent="0.25"/>
  <cols>
    <col min="2" max="2" width="15.28515625" customWidth="1"/>
    <col min="3" max="3" width="76.7109375" customWidth="1"/>
    <col min="4" max="4" width="19.5703125" customWidth="1"/>
  </cols>
  <sheetData>
    <row r="1" spans="2:4" ht="63" x14ac:dyDescent="0.35">
      <c r="C1" s="4" t="s">
        <v>43</v>
      </c>
      <c r="D1" s="24" t="s">
        <v>44</v>
      </c>
    </row>
    <row r="2" spans="2:4" x14ac:dyDescent="0.25">
      <c r="B2" s="5" t="s">
        <v>7</v>
      </c>
      <c r="C2" s="5" t="s">
        <v>45</v>
      </c>
      <c r="D2" s="17"/>
    </row>
    <row r="3" spans="2:4" ht="15" customHeight="1" x14ac:dyDescent="0.25">
      <c r="B3" s="5" t="s">
        <v>7</v>
      </c>
      <c r="C3" s="5" t="s">
        <v>46</v>
      </c>
      <c r="D3" s="17"/>
    </row>
    <row r="4" spans="2:4" ht="1.5" hidden="1" customHeight="1" x14ac:dyDescent="0.25">
      <c r="B4" s="6" t="s">
        <v>37</v>
      </c>
      <c r="C4" s="6" t="s">
        <v>47</v>
      </c>
      <c r="D4" s="27" t="e">
        <f>(D2*1000)/D3</f>
        <v>#DIV/0!</v>
      </c>
    </row>
    <row r="5" spans="2:4" x14ac:dyDescent="0.25">
      <c r="B5" s="5" t="s">
        <v>7</v>
      </c>
      <c r="C5" s="5" t="s">
        <v>48</v>
      </c>
      <c r="D5" s="17"/>
    </row>
    <row r="6" spans="2:4" ht="14.1" customHeight="1" x14ac:dyDescent="0.25">
      <c r="B6" s="5" t="s">
        <v>7</v>
      </c>
      <c r="C6" s="5" t="s">
        <v>49</v>
      </c>
      <c r="D6" s="17"/>
    </row>
    <row r="7" spans="2:4" ht="1.1499999999999999" hidden="1" customHeight="1" x14ac:dyDescent="0.25">
      <c r="B7" s="6" t="s">
        <v>37</v>
      </c>
      <c r="C7" s="6" t="s">
        <v>50</v>
      </c>
      <c r="D7" s="27" t="e">
        <f>D4/(100/D5)/(100/D6)</f>
        <v>#DIV/0!</v>
      </c>
    </row>
    <row r="8" spans="2:4" x14ac:dyDescent="0.25">
      <c r="B8" s="5" t="s">
        <v>7</v>
      </c>
      <c r="C8" s="5" t="s">
        <v>51</v>
      </c>
      <c r="D8" s="17"/>
    </row>
    <row r="9" spans="2:4" x14ac:dyDescent="0.25">
      <c r="B9" s="26" t="s">
        <v>37</v>
      </c>
      <c r="C9" s="26" t="s">
        <v>39</v>
      </c>
      <c r="D9" s="26" t="e">
        <f>D7/1000*D8</f>
        <v>#DIV/0!</v>
      </c>
    </row>
    <row r="10" spans="2:4" x14ac:dyDescent="0.25">
      <c r="B10" s="5" t="s">
        <v>7</v>
      </c>
      <c r="C10" s="5" t="s">
        <v>40</v>
      </c>
      <c r="D10" s="22"/>
    </row>
    <row r="11" spans="2:4" x14ac:dyDescent="0.25">
      <c r="B11" s="1" t="s">
        <v>37</v>
      </c>
      <c r="C11" s="1" t="s">
        <v>41</v>
      </c>
      <c r="D11" s="28" t="str">
        <f>IFERROR(D9/VLOOKUP(D10,RfD,2,FALSE),"Enter data")</f>
        <v>Enter data</v>
      </c>
    </row>
    <row r="14" spans="2:4" ht="45" x14ac:dyDescent="0.25">
      <c r="C14" s="2" t="s">
        <v>1</v>
      </c>
      <c r="D14" s="18" t="s">
        <v>29</v>
      </c>
    </row>
    <row r="15" spans="2:4" x14ac:dyDescent="0.25">
      <c r="C15" s="3" t="str">
        <f>'Reference Doses'!C5</f>
        <v>egg</v>
      </c>
      <c r="D15" s="3">
        <f>'Reference Doses'!D5</f>
        <v>2</v>
      </c>
    </row>
    <row r="16" spans="2:4" x14ac:dyDescent="0.25">
      <c r="C16" s="3" t="str">
        <f>'Reference Doses'!C6</f>
        <v>hazelnut</v>
      </c>
      <c r="D16" s="3">
        <f>'Reference Doses'!D6</f>
        <v>3</v>
      </c>
    </row>
    <row r="17" spans="3:4" x14ac:dyDescent="0.25">
      <c r="C17" s="3" t="str">
        <f>'Reference Doses'!C7</f>
        <v>lupin</v>
      </c>
      <c r="D17" s="3">
        <f>'Reference Doses'!D7</f>
        <v>2.6</v>
      </c>
    </row>
    <row r="18" spans="3:4" x14ac:dyDescent="0.25">
      <c r="C18" s="3" t="str">
        <f>'Reference Doses'!C8</f>
        <v>milk</v>
      </c>
      <c r="D18" s="3">
        <f>'Reference Doses'!D8</f>
        <v>0.2</v>
      </c>
    </row>
    <row r="19" spans="3:4" x14ac:dyDescent="0.25">
      <c r="C19" s="3" t="str">
        <f>'Reference Doses'!C9</f>
        <v>mustard</v>
      </c>
      <c r="D19" s="3">
        <f>'Reference Doses'!D9</f>
        <v>0.05</v>
      </c>
    </row>
    <row r="20" spans="3:4" x14ac:dyDescent="0.25">
      <c r="C20" s="3" t="str">
        <f>'Reference Doses'!C10</f>
        <v>peanut</v>
      </c>
      <c r="D20" s="3">
        <f>'Reference Doses'!D10</f>
        <v>2</v>
      </c>
    </row>
    <row r="21" spans="3:4" x14ac:dyDescent="0.25">
      <c r="C21" s="3" t="str">
        <f>'Reference Doses'!C11</f>
        <v>sesame</v>
      </c>
      <c r="D21" s="3">
        <f>'Reference Doses'!D11</f>
        <v>0.1</v>
      </c>
    </row>
    <row r="22" spans="3:4" x14ac:dyDescent="0.25">
      <c r="C22" s="3" t="str">
        <f>'Reference Doses'!C12</f>
        <v>shrimp</v>
      </c>
      <c r="D22" s="3">
        <f>'Reference Doses'!D12</f>
        <v>200</v>
      </c>
    </row>
    <row r="23" spans="3:4" x14ac:dyDescent="0.25">
      <c r="C23" s="3" t="str">
        <f>'Reference Doses'!C13</f>
        <v>soy</v>
      </c>
      <c r="D23" s="3">
        <f>'Reference Doses'!D13</f>
        <v>0.5</v>
      </c>
    </row>
    <row r="24" spans="3:4" x14ac:dyDescent="0.25">
      <c r="C24" s="3" t="str">
        <f>'Reference Doses'!C14</f>
        <v>wheat (allergy not celiac disease)</v>
      </c>
      <c r="D24" s="3">
        <f>'Reference Doses'!D14</f>
        <v>5</v>
      </c>
    </row>
    <row r="25" spans="3:4" x14ac:dyDescent="0.25">
      <c r="C25" s="3" t="str">
        <f>'Reference Doses'!C15</f>
        <v>cashew &amp; pistachio</v>
      </c>
      <c r="D25" s="3">
        <f>'Reference Doses'!D15</f>
        <v>1</v>
      </c>
    </row>
    <row r="26" spans="3:4" x14ac:dyDescent="0.25">
      <c r="C26" s="3" t="str">
        <f>'Reference Doses'!C16</f>
        <v>celery</v>
      </c>
      <c r="D26" s="3">
        <f>'Reference Doses'!D16</f>
        <v>0.05</v>
      </c>
    </row>
    <row r="27" spans="3:4" x14ac:dyDescent="0.25">
      <c r="C27" s="3" t="str">
        <f>'Reference Doses'!C17</f>
        <v>fish</v>
      </c>
      <c r="D27" s="3">
        <f>'Reference Doses'!D17</f>
        <v>5</v>
      </c>
    </row>
    <row r="28" spans="3:4" x14ac:dyDescent="0.25">
      <c r="C28" s="3" t="str">
        <f>'Reference Doses'!C18</f>
        <v xml:space="preserve">walnut &amp; pecan </v>
      </c>
      <c r="D28" s="3">
        <f>'Reference Doses'!D18</f>
        <v>1</v>
      </c>
    </row>
    <row r="31" spans="3:4" x14ac:dyDescent="0.25">
      <c r="C31" s="34" t="s">
        <v>23</v>
      </c>
    </row>
    <row r="32" spans="3:4" ht="57" customHeight="1" x14ac:dyDescent="0.25">
      <c r="C32" s="17"/>
    </row>
    <row r="33" spans="3:4" ht="60" x14ac:dyDescent="0.25">
      <c r="C33" s="36" t="s">
        <v>24</v>
      </c>
      <c r="D33" s="39" t="s">
        <v>77</v>
      </c>
    </row>
  </sheetData>
  <sheetProtection sheet="1" objects="1" scenarios="1"/>
  <conditionalFormatting sqref="D11">
    <cfRule type="cellIs" dxfId="3" priority="1" operator="greaterThanOrEqual">
      <formula>1</formula>
    </cfRule>
  </conditionalFormatting>
  <dataValidations count="1">
    <dataValidation type="list" allowBlank="1" showInputMessage="1" showErrorMessage="1" sqref="D10" xr:uid="{9250AEDC-AF14-4852-A6CE-0B36550BD381}">
      <formula1>allergen</formula1>
    </dataValidation>
  </dataValidations>
  <hyperlinks>
    <hyperlink ref="D33" r:id="rId1" xr:uid="{C1992842-7D1C-4376-B1A9-C201BD294FF3}"/>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B1D95-36AC-4174-897D-E0C447E8E770}">
  <dimension ref="B1:D31"/>
  <sheetViews>
    <sheetView topLeftCell="A16" workbookViewId="0">
      <selection activeCell="D31" sqref="D31"/>
    </sheetView>
  </sheetViews>
  <sheetFormatPr defaultRowHeight="15" x14ac:dyDescent="0.25"/>
  <cols>
    <col min="2" max="2" width="15.28515625" customWidth="1"/>
    <col min="3" max="3" width="76.7109375" customWidth="1"/>
    <col min="4" max="4" width="19.5703125" customWidth="1"/>
  </cols>
  <sheetData>
    <row r="1" spans="2:4" ht="63" x14ac:dyDescent="0.35">
      <c r="C1" s="4" t="s">
        <v>73</v>
      </c>
    </row>
    <row r="2" spans="2:4" x14ac:dyDescent="0.25">
      <c r="B2" s="5" t="s">
        <v>7</v>
      </c>
      <c r="C2" s="5" t="s">
        <v>68</v>
      </c>
      <c r="D2" s="17"/>
    </row>
    <row r="3" spans="2:4" x14ac:dyDescent="0.25">
      <c r="B3" s="5" t="s">
        <v>7</v>
      </c>
      <c r="C3" s="5" t="s">
        <v>55</v>
      </c>
      <c r="D3" s="17"/>
    </row>
    <row r="4" spans="2:4" x14ac:dyDescent="0.25">
      <c r="B4" s="6" t="s">
        <v>37</v>
      </c>
      <c r="C4" s="6" t="s">
        <v>56</v>
      </c>
      <c r="D4" s="6">
        <f>D2*(D3/100)</f>
        <v>0</v>
      </c>
    </row>
    <row r="5" spans="2:4" x14ac:dyDescent="0.25">
      <c r="B5" s="5" t="s">
        <v>7</v>
      </c>
      <c r="C5" s="5" t="s">
        <v>40</v>
      </c>
      <c r="D5" s="22"/>
    </row>
    <row r="6" spans="2:4" x14ac:dyDescent="0.25">
      <c r="B6" s="1" t="s">
        <v>37</v>
      </c>
      <c r="C6" s="1" t="s">
        <v>57</v>
      </c>
      <c r="D6" s="28" t="str">
        <f>IFERROR(D4/VLOOKUP(D5,RfD,2,FALSE),"Enter data")</f>
        <v>Enter data</v>
      </c>
    </row>
    <row r="12" spans="2:4" ht="45" x14ac:dyDescent="0.25">
      <c r="C12" s="2" t="s">
        <v>1</v>
      </c>
      <c r="D12" s="18" t="s">
        <v>29</v>
      </c>
    </row>
    <row r="13" spans="2:4" x14ac:dyDescent="0.25">
      <c r="C13" s="3" t="str">
        <f>'Reference Doses'!C5</f>
        <v>egg</v>
      </c>
      <c r="D13" s="3">
        <f>'Reference Doses'!D5</f>
        <v>2</v>
      </c>
    </row>
    <row r="14" spans="2:4" x14ac:dyDescent="0.25">
      <c r="C14" s="3" t="str">
        <f>'Reference Doses'!C6</f>
        <v>hazelnut</v>
      </c>
      <c r="D14" s="3">
        <f>'Reference Doses'!D6</f>
        <v>3</v>
      </c>
    </row>
    <row r="15" spans="2:4" x14ac:dyDescent="0.25">
      <c r="C15" s="3" t="str">
        <f>'Reference Doses'!C7</f>
        <v>lupin</v>
      </c>
      <c r="D15" s="3">
        <f>'Reference Doses'!D7</f>
        <v>2.6</v>
      </c>
    </row>
    <row r="16" spans="2:4" x14ac:dyDescent="0.25">
      <c r="C16" s="3" t="str">
        <f>'Reference Doses'!C8</f>
        <v>milk</v>
      </c>
      <c r="D16" s="3">
        <f>'Reference Doses'!D8</f>
        <v>0.2</v>
      </c>
    </row>
    <row r="17" spans="3:4" x14ac:dyDescent="0.25">
      <c r="C17" s="3" t="str">
        <f>'Reference Doses'!C9</f>
        <v>mustard</v>
      </c>
      <c r="D17" s="3">
        <f>'Reference Doses'!D9</f>
        <v>0.05</v>
      </c>
    </row>
    <row r="18" spans="3:4" x14ac:dyDescent="0.25">
      <c r="C18" s="3" t="str">
        <f>'Reference Doses'!C10</f>
        <v>peanut</v>
      </c>
      <c r="D18" s="3">
        <f>'Reference Doses'!D10</f>
        <v>2</v>
      </c>
    </row>
    <row r="19" spans="3:4" x14ac:dyDescent="0.25">
      <c r="C19" s="3" t="str">
        <f>'Reference Doses'!C11</f>
        <v>sesame</v>
      </c>
      <c r="D19" s="3">
        <f>'Reference Doses'!D11</f>
        <v>0.1</v>
      </c>
    </row>
    <row r="20" spans="3:4" x14ac:dyDescent="0.25">
      <c r="C20" s="3" t="str">
        <f>'Reference Doses'!C12</f>
        <v>shrimp</v>
      </c>
      <c r="D20" s="3">
        <f>'Reference Doses'!D12</f>
        <v>200</v>
      </c>
    </row>
    <row r="21" spans="3:4" x14ac:dyDescent="0.25">
      <c r="C21" s="3" t="str">
        <f>'Reference Doses'!C13</f>
        <v>soy</v>
      </c>
      <c r="D21" s="3">
        <f>'Reference Doses'!D13</f>
        <v>0.5</v>
      </c>
    </row>
    <row r="22" spans="3:4" x14ac:dyDescent="0.25">
      <c r="C22" s="3" t="str">
        <f>'Reference Doses'!C14</f>
        <v>wheat (allergy not celiac disease)</v>
      </c>
      <c r="D22" s="3">
        <f>'Reference Doses'!D14</f>
        <v>5</v>
      </c>
    </row>
    <row r="23" spans="3:4" x14ac:dyDescent="0.25">
      <c r="C23" s="3" t="str">
        <f>'Reference Doses'!C15</f>
        <v>cashew &amp; pistachio</v>
      </c>
      <c r="D23" s="3">
        <f>'Reference Doses'!D15</f>
        <v>1</v>
      </c>
    </row>
    <row r="24" spans="3:4" x14ac:dyDescent="0.25">
      <c r="C24" s="3" t="str">
        <f>'Reference Doses'!C16</f>
        <v>celery</v>
      </c>
      <c r="D24" s="3">
        <f>'Reference Doses'!D16</f>
        <v>0.05</v>
      </c>
    </row>
    <row r="25" spans="3:4" x14ac:dyDescent="0.25">
      <c r="C25" s="3" t="str">
        <f>'Reference Doses'!C17</f>
        <v>fish</v>
      </c>
      <c r="D25" s="3">
        <f>'Reference Doses'!D17</f>
        <v>5</v>
      </c>
    </row>
    <row r="26" spans="3:4" x14ac:dyDescent="0.25">
      <c r="C26" s="3" t="str">
        <f>'Reference Doses'!C18</f>
        <v xml:space="preserve">walnut &amp; pecan </v>
      </c>
      <c r="D26" s="3">
        <f>'Reference Doses'!D18</f>
        <v>1</v>
      </c>
    </row>
    <row r="29" spans="3:4" x14ac:dyDescent="0.25">
      <c r="C29" s="34" t="s">
        <v>59</v>
      </c>
    </row>
    <row r="30" spans="3:4" ht="57" customHeight="1" x14ac:dyDescent="0.25">
      <c r="C30" s="17"/>
    </row>
    <row r="31" spans="3:4" ht="60" x14ac:dyDescent="0.25">
      <c r="C31" s="36" t="s">
        <v>24</v>
      </c>
      <c r="D31" s="39" t="s">
        <v>77</v>
      </c>
    </row>
  </sheetData>
  <sheetProtection sheet="1" objects="1" scenarios="1"/>
  <conditionalFormatting sqref="D6">
    <cfRule type="cellIs" dxfId="2" priority="1" operator="greaterThanOrEqual">
      <formula>1</formula>
    </cfRule>
  </conditionalFormatting>
  <dataValidations count="1">
    <dataValidation type="list" allowBlank="1" showInputMessage="1" showErrorMessage="1" sqref="D5" xr:uid="{A6F44CFD-5F74-4B9F-9CDE-10F7C082FFE1}">
      <formula1>allergen</formula1>
    </dataValidation>
  </dataValidations>
  <hyperlinks>
    <hyperlink ref="D31" r:id="rId1" xr:uid="{AA49F0F9-9178-48EC-9CC1-4D4D50C9D226}"/>
  </hyperlinks>
  <pageMargins left="0.7" right="0.7" top="0.75" bottom="0.75" header="0.3" footer="0.3"/>
  <pageSetup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6FC56-DC70-463A-85F3-D2425241DA98}">
  <dimension ref="B1:D32"/>
  <sheetViews>
    <sheetView topLeftCell="A22" workbookViewId="0">
      <selection activeCell="D31" sqref="D31"/>
    </sheetView>
  </sheetViews>
  <sheetFormatPr defaultRowHeight="15" x14ac:dyDescent="0.25"/>
  <cols>
    <col min="2" max="2" width="15.28515625" customWidth="1"/>
    <col min="3" max="3" width="76.7109375" customWidth="1"/>
    <col min="4" max="4" width="19.5703125" customWidth="1"/>
  </cols>
  <sheetData>
    <row r="1" spans="2:4" ht="84" x14ac:dyDescent="0.35">
      <c r="C1" s="4" t="s">
        <v>72</v>
      </c>
    </row>
    <row r="2" spans="2:4" x14ac:dyDescent="0.25">
      <c r="B2" s="5" t="s">
        <v>7</v>
      </c>
      <c r="C2" s="5" t="s">
        <v>68</v>
      </c>
      <c r="D2" s="17"/>
    </row>
    <row r="3" spans="2:4" x14ac:dyDescent="0.25">
      <c r="B3" s="5" t="s">
        <v>7</v>
      </c>
      <c r="C3" s="5" t="s">
        <v>71</v>
      </c>
      <c r="D3" s="17"/>
    </row>
    <row r="4" spans="2:4" x14ac:dyDescent="0.25">
      <c r="B4" s="5" t="s">
        <v>7</v>
      </c>
      <c r="C4" s="5" t="s">
        <v>70</v>
      </c>
      <c r="D4" s="17"/>
    </row>
    <row r="5" spans="2:4" x14ac:dyDescent="0.25">
      <c r="B5" s="6" t="s">
        <v>37</v>
      </c>
      <c r="C5" s="6" t="s">
        <v>56</v>
      </c>
      <c r="D5" s="6">
        <f>D2*(D3/100)*(D4/100)</f>
        <v>0</v>
      </c>
    </row>
    <row r="6" spans="2:4" x14ac:dyDescent="0.25">
      <c r="B6" s="5" t="s">
        <v>7</v>
      </c>
      <c r="C6" s="5" t="s">
        <v>40</v>
      </c>
      <c r="D6" s="22"/>
    </row>
    <row r="7" spans="2:4" x14ac:dyDescent="0.25">
      <c r="B7" s="1" t="s">
        <v>37</v>
      </c>
      <c r="C7" s="1" t="s">
        <v>57</v>
      </c>
      <c r="D7" s="28" t="str">
        <f>IFERROR(D5/VLOOKUP(D6,RfD,2,FALSE),"Enter data")</f>
        <v>Enter data</v>
      </c>
    </row>
    <row r="13" spans="2:4" ht="45" x14ac:dyDescent="0.25">
      <c r="C13" s="2" t="s">
        <v>1</v>
      </c>
      <c r="D13" s="18" t="s">
        <v>29</v>
      </c>
    </row>
    <row r="14" spans="2:4" x14ac:dyDescent="0.25">
      <c r="C14" s="3" t="str">
        <f>'Reference Doses'!C5</f>
        <v>egg</v>
      </c>
      <c r="D14" s="3">
        <f>'Reference Doses'!D5</f>
        <v>2</v>
      </c>
    </row>
    <row r="15" spans="2:4" x14ac:dyDescent="0.25">
      <c r="C15" s="3" t="str">
        <f>'Reference Doses'!C6</f>
        <v>hazelnut</v>
      </c>
      <c r="D15" s="3">
        <f>'Reference Doses'!D6</f>
        <v>3</v>
      </c>
    </row>
    <row r="16" spans="2:4" x14ac:dyDescent="0.25">
      <c r="C16" s="3" t="str">
        <f>'Reference Doses'!C7</f>
        <v>lupin</v>
      </c>
      <c r="D16" s="3">
        <f>'Reference Doses'!D7</f>
        <v>2.6</v>
      </c>
    </row>
    <row r="17" spans="3:4" x14ac:dyDescent="0.25">
      <c r="C17" s="3" t="str">
        <f>'Reference Doses'!C8</f>
        <v>milk</v>
      </c>
      <c r="D17" s="3">
        <f>'Reference Doses'!D8</f>
        <v>0.2</v>
      </c>
    </row>
    <row r="18" spans="3:4" x14ac:dyDescent="0.25">
      <c r="C18" s="3" t="str">
        <f>'Reference Doses'!C9</f>
        <v>mustard</v>
      </c>
      <c r="D18" s="3">
        <f>'Reference Doses'!D9</f>
        <v>0.05</v>
      </c>
    </row>
    <row r="19" spans="3:4" x14ac:dyDescent="0.25">
      <c r="C19" s="3" t="str">
        <f>'Reference Doses'!C10</f>
        <v>peanut</v>
      </c>
      <c r="D19" s="3">
        <f>'Reference Doses'!D10</f>
        <v>2</v>
      </c>
    </row>
    <row r="20" spans="3:4" x14ac:dyDescent="0.25">
      <c r="C20" s="3" t="str">
        <f>'Reference Doses'!C11</f>
        <v>sesame</v>
      </c>
      <c r="D20" s="3">
        <f>'Reference Doses'!D11</f>
        <v>0.1</v>
      </c>
    </row>
    <row r="21" spans="3:4" x14ac:dyDescent="0.25">
      <c r="C21" s="3" t="str">
        <f>'Reference Doses'!C12</f>
        <v>shrimp</v>
      </c>
      <c r="D21" s="3">
        <f>'Reference Doses'!D12</f>
        <v>200</v>
      </c>
    </row>
    <row r="22" spans="3:4" x14ac:dyDescent="0.25">
      <c r="C22" s="3" t="str">
        <f>'Reference Doses'!C13</f>
        <v>soy</v>
      </c>
      <c r="D22" s="3">
        <f>'Reference Doses'!D13</f>
        <v>0.5</v>
      </c>
    </row>
    <row r="23" spans="3:4" x14ac:dyDescent="0.25">
      <c r="C23" s="3" t="str">
        <f>'Reference Doses'!C14</f>
        <v>wheat (allergy not celiac disease)</v>
      </c>
      <c r="D23" s="3">
        <f>'Reference Doses'!D14</f>
        <v>5</v>
      </c>
    </row>
    <row r="24" spans="3:4" x14ac:dyDescent="0.25">
      <c r="C24" s="3" t="str">
        <f>'Reference Doses'!C15</f>
        <v>cashew &amp; pistachio</v>
      </c>
      <c r="D24" s="3">
        <f>'Reference Doses'!D15</f>
        <v>1</v>
      </c>
    </row>
    <row r="25" spans="3:4" x14ac:dyDescent="0.25">
      <c r="C25" s="3" t="str">
        <f>'Reference Doses'!C16</f>
        <v>celery</v>
      </c>
      <c r="D25" s="3">
        <f>'Reference Doses'!D16</f>
        <v>0.05</v>
      </c>
    </row>
    <row r="26" spans="3:4" x14ac:dyDescent="0.25">
      <c r="C26" s="3" t="str">
        <f>'Reference Doses'!C17</f>
        <v>fish</v>
      </c>
      <c r="D26" s="3">
        <f>'Reference Doses'!D17</f>
        <v>5</v>
      </c>
    </row>
    <row r="27" spans="3:4" x14ac:dyDescent="0.25">
      <c r="C27" s="3" t="str">
        <f>'Reference Doses'!C18</f>
        <v xml:space="preserve">walnut &amp; pecan </v>
      </c>
      <c r="D27" s="3">
        <f>'Reference Doses'!D18</f>
        <v>1</v>
      </c>
    </row>
    <row r="30" spans="3:4" x14ac:dyDescent="0.25">
      <c r="C30" s="34" t="s">
        <v>59</v>
      </c>
    </row>
    <row r="31" spans="3:4" ht="57" customHeight="1" x14ac:dyDescent="0.25">
      <c r="C31" s="17"/>
    </row>
    <row r="32" spans="3:4" ht="60" x14ac:dyDescent="0.25">
      <c r="C32" s="36" t="s">
        <v>24</v>
      </c>
      <c r="D32" s="39" t="s">
        <v>77</v>
      </c>
    </row>
  </sheetData>
  <sheetProtection sheet="1" objects="1" scenarios="1"/>
  <conditionalFormatting sqref="D7">
    <cfRule type="cellIs" dxfId="1" priority="1" operator="greaterThanOrEqual">
      <formula>1</formula>
    </cfRule>
  </conditionalFormatting>
  <dataValidations count="1">
    <dataValidation type="list" allowBlank="1" showInputMessage="1" showErrorMessage="1" sqref="D6" xr:uid="{095B4B08-CF54-4EED-B3E2-0F4D6FD1C3B1}">
      <formula1>allergen</formula1>
    </dataValidation>
  </dataValidations>
  <hyperlinks>
    <hyperlink ref="D32" r:id="rId1" xr:uid="{274259E8-6CF4-476C-868F-4184CE2B3E0C}"/>
  </hyperlinks>
  <pageMargins left="0.7" right="0.7" top="0.75" bottom="0.75" header="0.3" footer="0.3"/>
  <pageSetup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90512-0801-4CED-96AD-2ECDCB093025}">
  <dimension ref="B1:D32"/>
  <sheetViews>
    <sheetView topLeftCell="A19" workbookViewId="0">
      <selection activeCell="D32" sqref="D32"/>
    </sheetView>
  </sheetViews>
  <sheetFormatPr defaultRowHeight="15" x14ac:dyDescent="0.25"/>
  <cols>
    <col min="2" max="2" width="15.28515625" customWidth="1"/>
    <col min="3" max="3" width="76.7109375" customWidth="1"/>
    <col min="4" max="4" width="19.5703125" customWidth="1"/>
  </cols>
  <sheetData>
    <row r="1" spans="2:4" ht="63" x14ac:dyDescent="0.35">
      <c r="C1" s="4" t="s">
        <v>52</v>
      </c>
    </row>
    <row r="2" spans="2:4" x14ac:dyDescent="0.25">
      <c r="B2" s="5" t="s">
        <v>7</v>
      </c>
      <c r="C2" s="5" t="s">
        <v>53</v>
      </c>
      <c r="D2" s="17"/>
    </row>
    <row r="3" spans="2:4" x14ac:dyDescent="0.25">
      <c r="B3" s="5" t="s">
        <v>7</v>
      </c>
      <c r="C3" s="5" t="s">
        <v>54</v>
      </c>
      <c r="D3" s="17"/>
    </row>
    <row r="4" spans="2:4" x14ac:dyDescent="0.25">
      <c r="B4" s="5" t="s">
        <v>7</v>
      </c>
      <c r="C4" s="5" t="s">
        <v>55</v>
      </c>
      <c r="D4" s="17"/>
    </row>
    <row r="5" spans="2:4" x14ac:dyDescent="0.25">
      <c r="B5" s="6" t="s">
        <v>37</v>
      </c>
      <c r="C5" s="6" t="s">
        <v>56</v>
      </c>
      <c r="D5" s="6">
        <f>(D2*D3/100)*D4</f>
        <v>0</v>
      </c>
    </row>
    <row r="6" spans="2:4" x14ac:dyDescent="0.25">
      <c r="B6" s="5" t="s">
        <v>7</v>
      </c>
      <c r="C6" s="5" t="s">
        <v>40</v>
      </c>
      <c r="D6" s="22"/>
    </row>
    <row r="7" spans="2:4" x14ac:dyDescent="0.25">
      <c r="B7" s="1" t="s">
        <v>37</v>
      </c>
      <c r="C7" s="1" t="s">
        <v>57</v>
      </c>
      <c r="D7" s="28" t="str">
        <f>IFERROR(D5/VLOOKUP(D6,RfD,2,FALSE),"Enter data")</f>
        <v>Enter data</v>
      </c>
    </row>
    <row r="9" spans="2:4" x14ac:dyDescent="0.25">
      <c r="C9" t="s">
        <v>58</v>
      </c>
    </row>
    <row r="13" spans="2:4" ht="45" x14ac:dyDescent="0.25">
      <c r="C13" s="2" t="s">
        <v>1</v>
      </c>
      <c r="D13" s="18" t="s">
        <v>29</v>
      </c>
    </row>
    <row r="14" spans="2:4" x14ac:dyDescent="0.25">
      <c r="C14" s="3" t="str">
        <f>'Reference Doses'!C5</f>
        <v>egg</v>
      </c>
      <c r="D14" s="3">
        <f>'Reference Doses'!D5</f>
        <v>2</v>
      </c>
    </row>
    <row r="15" spans="2:4" x14ac:dyDescent="0.25">
      <c r="C15" s="3" t="str">
        <f>'Reference Doses'!C6</f>
        <v>hazelnut</v>
      </c>
      <c r="D15" s="3">
        <f>'Reference Doses'!D6</f>
        <v>3</v>
      </c>
    </row>
    <row r="16" spans="2:4" x14ac:dyDescent="0.25">
      <c r="C16" s="3" t="str">
        <f>'Reference Doses'!C7</f>
        <v>lupin</v>
      </c>
      <c r="D16" s="3">
        <f>'Reference Doses'!D7</f>
        <v>2.6</v>
      </c>
    </row>
    <row r="17" spans="3:4" x14ac:dyDescent="0.25">
      <c r="C17" s="3" t="str">
        <f>'Reference Doses'!C8</f>
        <v>milk</v>
      </c>
      <c r="D17" s="3">
        <f>'Reference Doses'!D8</f>
        <v>0.2</v>
      </c>
    </row>
    <row r="18" spans="3:4" x14ac:dyDescent="0.25">
      <c r="C18" s="3" t="str">
        <f>'Reference Doses'!C9</f>
        <v>mustard</v>
      </c>
      <c r="D18" s="3">
        <f>'Reference Doses'!D9</f>
        <v>0.05</v>
      </c>
    </row>
    <row r="19" spans="3:4" x14ac:dyDescent="0.25">
      <c r="C19" s="3" t="str">
        <f>'Reference Doses'!C10</f>
        <v>peanut</v>
      </c>
      <c r="D19" s="3">
        <f>'Reference Doses'!D10</f>
        <v>2</v>
      </c>
    </row>
    <row r="20" spans="3:4" x14ac:dyDescent="0.25">
      <c r="C20" s="3" t="str">
        <f>'Reference Doses'!C11</f>
        <v>sesame</v>
      </c>
      <c r="D20" s="3">
        <f>'Reference Doses'!D11</f>
        <v>0.1</v>
      </c>
    </row>
    <row r="21" spans="3:4" x14ac:dyDescent="0.25">
      <c r="C21" s="3" t="str">
        <f>'Reference Doses'!C12</f>
        <v>shrimp</v>
      </c>
      <c r="D21" s="3">
        <f>'Reference Doses'!D12</f>
        <v>200</v>
      </c>
    </row>
    <row r="22" spans="3:4" x14ac:dyDescent="0.25">
      <c r="C22" s="3" t="str">
        <f>'Reference Doses'!C13</f>
        <v>soy</v>
      </c>
      <c r="D22" s="3">
        <f>'Reference Doses'!D13</f>
        <v>0.5</v>
      </c>
    </row>
    <row r="23" spans="3:4" x14ac:dyDescent="0.25">
      <c r="C23" s="3" t="str">
        <f>'Reference Doses'!C14</f>
        <v>wheat (allergy not celiac disease)</v>
      </c>
      <c r="D23" s="3">
        <f>'Reference Doses'!D14</f>
        <v>5</v>
      </c>
    </row>
    <row r="24" spans="3:4" x14ac:dyDescent="0.25">
      <c r="C24" s="3" t="str">
        <f>'Reference Doses'!C15</f>
        <v>cashew &amp; pistachio</v>
      </c>
      <c r="D24" s="3">
        <f>'Reference Doses'!D15</f>
        <v>1</v>
      </c>
    </row>
    <row r="25" spans="3:4" x14ac:dyDescent="0.25">
      <c r="C25" s="3" t="str">
        <f>'Reference Doses'!C16</f>
        <v>celery</v>
      </c>
      <c r="D25" s="3">
        <f>'Reference Doses'!D16</f>
        <v>0.05</v>
      </c>
    </row>
    <row r="26" spans="3:4" x14ac:dyDescent="0.25">
      <c r="C26" s="3" t="str">
        <f>'Reference Doses'!C17</f>
        <v>fish</v>
      </c>
      <c r="D26" s="3">
        <f>'Reference Doses'!D17</f>
        <v>5</v>
      </c>
    </row>
    <row r="27" spans="3:4" x14ac:dyDescent="0.25">
      <c r="C27" s="3" t="str">
        <f>'Reference Doses'!C18</f>
        <v xml:space="preserve">walnut &amp; pecan </v>
      </c>
      <c r="D27" s="3">
        <f>'Reference Doses'!D18</f>
        <v>1</v>
      </c>
    </row>
    <row r="30" spans="3:4" x14ac:dyDescent="0.25">
      <c r="C30" s="34" t="s">
        <v>59</v>
      </c>
    </row>
    <row r="31" spans="3:4" ht="57" customHeight="1" x14ac:dyDescent="0.25">
      <c r="C31" s="17"/>
    </row>
    <row r="32" spans="3:4" ht="60" x14ac:dyDescent="0.25">
      <c r="C32" s="36" t="s">
        <v>24</v>
      </c>
      <c r="D32" s="39" t="s">
        <v>77</v>
      </c>
    </row>
  </sheetData>
  <sheetProtection sheet="1" objects="1" scenarios="1"/>
  <conditionalFormatting sqref="D7">
    <cfRule type="cellIs" dxfId="0" priority="1" operator="greaterThanOrEqual">
      <formula>1</formula>
    </cfRule>
  </conditionalFormatting>
  <dataValidations count="1">
    <dataValidation type="list" allowBlank="1" showInputMessage="1" showErrorMessage="1" sqref="D6" xr:uid="{B1905C67-2013-43B3-96D5-E29435CE4B71}">
      <formula1>allergen</formula1>
    </dataValidation>
  </dataValidations>
  <hyperlinks>
    <hyperlink ref="D32" r:id="rId1" xr:uid="{4B34CA88-F13C-4013-85E4-5666AE31035A}"/>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97AB968767C314B82FAF78681C8A1AA" ma:contentTypeVersion="16" ma:contentTypeDescription="Een nieuw document maken." ma:contentTypeScope="" ma:versionID="22696fdb263a90c5d4d84b624f964b65">
  <xsd:schema xmlns:xsd="http://www.w3.org/2001/XMLSchema" xmlns:xs="http://www.w3.org/2001/XMLSchema" xmlns:p="http://schemas.microsoft.com/office/2006/metadata/properties" xmlns:ns2="7c74faba-489e-4897-8e33-a6e781d18a25" xmlns:ns3="c02451c8-eb24-437d-9c72-422492d11475" targetNamespace="http://schemas.microsoft.com/office/2006/metadata/properties" ma:root="true" ma:fieldsID="96b253678afbf8393cee48cb2bece039" ns2:_="" ns3:_="">
    <xsd:import namespace="7c74faba-489e-4897-8e33-a6e781d18a25"/>
    <xsd:import namespace="c02451c8-eb24-437d-9c72-422492d1147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OCR"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74faba-489e-4897-8e33-a6e781d18a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e70dd081-b498-4ab9-b7b7-a5b8f53b390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02451c8-eb24-437d-9c72-422492d11475" elementFormDefault="qualified">
    <xsd:import namespace="http://schemas.microsoft.com/office/2006/documentManagement/types"/>
    <xsd:import namespace="http://schemas.microsoft.com/office/infopath/2007/PartnerControls"/>
    <xsd:element name="SharedWithUsers" ma:index="13"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Gedeeld met details" ma:internalName="SharedWithDetails" ma:readOnly="true">
      <xsd:simpleType>
        <xsd:restriction base="dms:Note">
          <xsd:maxLength value="255"/>
        </xsd:restriction>
      </xsd:simpleType>
    </xsd:element>
    <xsd:element name="TaxCatchAll" ma:index="23" nillable="true" ma:displayName="Taxonomy Catch All Column" ma:hidden="true" ma:list="{87aa2965-23c9-4fee-985a-91c1d242e0bb}" ma:internalName="TaxCatchAll" ma:showField="CatchAllData" ma:web="c02451c8-eb24-437d-9c72-422492d1147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02451c8-eb24-437d-9c72-422492d11475" xsi:nil="true"/>
    <lcf76f155ced4ddcb4097134ff3c332f xmlns="7c74faba-489e-4897-8e33-a6e781d18a2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4967DE5-9881-45C6-A195-FAEC7BEC85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74faba-489e-4897-8e33-a6e781d18a25"/>
    <ds:schemaRef ds:uri="c02451c8-eb24-437d-9c72-422492d114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B246256-B284-4A2A-92EA-FD6B370E39C0}">
  <ds:schemaRefs>
    <ds:schemaRef ds:uri="http://schemas.microsoft.com/sharepoint/v3/contenttype/forms"/>
  </ds:schemaRefs>
</ds:datastoreItem>
</file>

<file path=customXml/itemProps3.xml><?xml version="1.0" encoding="utf-8"?>
<ds:datastoreItem xmlns:ds="http://schemas.openxmlformats.org/officeDocument/2006/customXml" ds:itemID="{7E16083F-03A4-496E-AFF2-33420E755CE9}">
  <ds:schemaRefs>
    <ds:schemaRef ds:uri="http://purl.org/dc/terms/"/>
    <ds:schemaRef ds:uri="http://schemas.openxmlformats.org/package/2006/metadata/core-properties"/>
    <ds:schemaRef ds:uri="http://purl.org/dc/dcmitype/"/>
    <ds:schemaRef ds:uri="7c74faba-489e-4897-8e33-a6e781d18a25"/>
    <ds:schemaRef ds:uri="http://purl.org/dc/elements/1.1/"/>
    <ds:schemaRef ds:uri="http://schemas.microsoft.com/office/2006/metadata/properties"/>
    <ds:schemaRef ds:uri="http://schemas.microsoft.com/office/2006/documentManagement/types"/>
    <ds:schemaRef ds:uri="http://schemas.microsoft.com/office/infopath/2007/PartnerControls"/>
    <ds:schemaRef ds:uri="c02451c8-eb24-437d-9c72-422492d1147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Disclaimer</vt:lpstr>
      <vt:lpstr>Reference Doses</vt:lpstr>
      <vt:lpstr>Action Levels - Final Product</vt:lpstr>
      <vt:lpstr>Action Levels - Ingredient</vt:lpstr>
      <vt:lpstr>Exposure - Ingredient</vt:lpstr>
      <vt:lpstr>Exposure - Process</vt:lpstr>
      <vt:lpstr>Exposure- Particulate (mass)</vt:lpstr>
      <vt:lpstr>Exposure- Particulate (mass in)</vt:lpstr>
      <vt:lpstr>Exposure- Particulate (density)</vt:lpstr>
      <vt:lpstr>Calculate Simple PubHealth QRA</vt:lpstr>
      <vt:lpstr>allergen</vt:lpstr>
      <vt:lpstr>RfD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2015-06-05T18:17:20Z</dcterms:created>
  <dcterms:modified xsi:type="dcterms:W3CDTF">2022-06-22T12:50:19Z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0x010100D97AB968767C314B82FAF78681C8A1AA</vt:lpwstr>
  </property>
  <property fmtid="{D5CDD505-2E9C-101B-9397-08002B2CF9AE}" pid="3" name="MediaServiceImageTags">
    <vt:lpwstr/>
  </property>
</Properties>
</file>